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725" windowHeight="13740" activeTab="0"/>
  </bookViews>
  <sheets>
    <sheet name="spectra" sheetId="1" r:id="rId1"/>
    <sheet name="terminology" sheetId="2" r:id="rId2"/>
    <sheet name="Sheet3" sheetId="3" r:id="rId3"/>
  </sheets>
  <definedNames>
    <definedName name="THz" localSheetId="0">$B$8</definedName>
    <definedName name="SHEET_TITLE" localSheetId="0">"spectra"</definedName>
    <definedName name="c" localSheetId="0">$B$12</definedName>
    <definedName name="kB" localSheetId="0">$B$11</definedName>
    <definedName name="h" localSheetId="0">$B$9</definedName>
    <definedName name="micron" localSheetId="0">$B$13</definedName>
    <definedName name="kT" localSheetId="0">$B$15</definedName>
    <definedName name="SHEET_TITLE" localSheetId="1">"terminology"</definedName>
    <definedName name="SHEET_TITLE" localSheetId="2">"Sheet3"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<sst xmlns="http://schemas.openxmlformats.org/spreadsheetml/2006/main" count="113" uniqueCount="66">
  <si>
    <t>../img48/black-body-per-lam.png</t>
  </si>
  <si>
    <t>../img48/black-body-per-f.png</t>
  </si>
  <si>
    <t>../img48/black-body-below-lam.png</t>
  </si>
  <si>
    <t>../img48/black-body-below-f.png</t>
  </si>
  <si>
    <t>interpolation</t>
  </si>
  <si>
    <t>peak f fudge</t>
  </si>
  <si>
    <t>per</t>
  </si>
  <si>
    <t>below</t>
  </si>
  <si>
    <t>f=c/lam</t>
  </si>
  <si>
    <t>f peak</t>
  </si>
  <si>
    <t>Hz</t>
  </si>
  <si>
    <t>red:</t>
  </si>
  <si>
    <t>df/dlam=-c/lam^2</t>
  </si>
  <si>
    <t>λ(f peak)</t>
  </si>
  <si>
    <t>m</t>
  </si>
  <si>
    <t>Thz</t>
  </si>
  <si>
    <t>µm</t>
  </si>
  <si>
    <t>h</t>
  </si>
  <si>
    <t>hbar</t>
  </si>
  <si>
    <t>J.s</t>
  </si>
  <si>
    <t>wien</t>
  </si>
  <si>
    <t>m-K</t>
  </si>
  <si>
    <t>kB</t>
  </si>
  <si>
    <t>J/K</t>
  </si>
  <si>
    <t>λ peak</t>
  </si>
  <si>
    <t>c</t>
  </si>
  <si>
    <t>m/s</t>
  </si>
  <si>
    <t>black:</t>
  </si>
  <si>
    <t>micron:</t>
  </si>
  <si>
    <t>f(λ peak)</t>
  </si>
  <si>
    <t>T</t>
  </si>
  <si>
    <t>kT</t>
  </si>
  <si>
    <t>λ f / c</t>
  </si>
  <si>
    <t>plot these ticks in black</t>
  </si>
  <si>
    <t>fraction of power redder than λ</t>
  </si>
  <si>
    <t>on the magenta axis</t>
  </si>
  <si>
    <t>λ / μm</t>
  </si>
  <si>
    <t>power per unit wavelength</t>
  </si>
  <si>
    <t>relative power</t>
  </si>
  <si>
    <t>power</t>
  </si>
  <si>
    <t>f / Hz</t>
  </si>
  <si>
    <t>f / Thz</t>
  </si>
  <si>
    <t>power per unit frequency</t>
  </si>
  <si>
    <t>fraction of power redder than f</t>
  </si>
  <si>
    <t>d/dlam(cume)</t>
  </si>
  <si>
    <t>f/Hz</t>
  </si>
  <si>
    <t>d/df(cume)</t>
  </si>
  <si>
    <t>ticks</t>
  </si>
  <si>
    <t>per lam</t>
  </si>
  <si>
    <t>below lam</t>
  </si>
  <si>
    <t>integral dlam</t>
  </si>
  <si>
    <t>integral df</t>
  </si>
  <si>
    <t>below f emphasis</t>
  </si>
  <si>
    <t>below lam emphasis</t>
  </si>
  <si>
    <t>x</t>
  </si>
  <si>
    <t>plot these ticks in magenta</t>
  </si>
  <si>
    <t>on the black axis</t>
  </si>
  <si>
    <t>per f</t>
  </si>
  <si>
    <t>below f</t>
  </si>
  <si>
    <t>http://infrared.als.lbl.gov/content/faq/31-general/60-irfrontpage</t>
  </si>
  <si>
    <t>inverse cm</t>
  </si>
  <si>
    <t>microns</t>
  </si>
  <si>
    <t>meters</t>
  </si>
  <si>
    <t>far IR</t>
  </si>
  <si>
    <t>mid IR</t>
  </si>
  <si>
    <t>near IR</t>
  </si>
</sst>
</file>

<file path=xl/styles.xml><?xml version="1.0" encoding="utf-8"?>
<styleSheet xmlns="http://schemas.openxmlformats.org/spreadsheetml/2006/main">
  <numFmts count="11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00000"/>
    <numFmt numFmtId="51" formatCode="0.000E-00"/>
    <numFmt numFmtId="52" formatCode="0.000"/>
  </numFmts>
  <fonts count="2">
    <font>
      <sz val="10"/>
      <color indexed="8"/>
      <name val="Sans"/>
      <family val="0"/>
    </font>
    <font>
      <sz val="10"/>
      <color indexed="10"/>
      <name val="San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52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10" fontId="0" fillId="0" borderId="0" xfId="0" applyNumberFormat="1" applyFont="1" applyFill="1" applyBorder="1" applyAlignment="1" applyProtection="1">
      <alignment/>
      <protection/>
    </xf>
    <xf numFmtId="52" fontId="0" fillId="0" borderId="0" xfId="0" applyNumberFormat="1" applyFont="1" applyFill="1" applyBorder="1" applyAlignment="1" applyProtection="1">
      <alignment/>
      <protection/>
    </xf>
    <xf numFmtId="51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50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48284"/>
      <rgbColor rgb="00D0D0D0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spectra!$J$19</c:f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spectra!$I$22:$I$100</c:f>
              <c:numCache/>
            </c:numRef>
          </c:xVal>
          <c:yVal>
            <c:numRef>
              <c:f>spectra!$J$22:$J$100</c:f>
              <c:numCache/>
            </c:numRef>
          </c:yVal>
          <c:smooth val="0"/>
        </c:ser>
        <c:ser>
          <c:idx val="1"/>
          <c:order val="1"/>
          <c:tx>
            <c:strRef>
              <c:f>spectra!$E$5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spectra!$F$6</c:f>
              <c:numCache/>
            </c:numRef>
          </c:xVal>
          <c:yVal>
            <c:numRef>
              <c:f>spectra!$J$5</c:f>
              <c:numCache/>
            </c:numRef>
          </c:yVal>
          <c:smooth val="0"/>
        </c:ser>
        <c:ser>
          <c:idx val="2"/>
          <c:order val="2"/>
          <c:tx>
            <c:strRef>
              <c:f>spectra!$E$13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spectra!$F$14</c:f>
              <c:numCache/>
            </c:numRef>
          </c:xVal>
          <c:yVal>
            <c:numRef>
              <c:f>spectra!$J$13</c:f>
              <c:numCache/>
            </c:numRef>
          </c:yVal>
          <c:smooth val="0"/>
        </c:ser>
        <c:ser>
          <c:idx val="3"/>
          <c:order val="3"/>
          <c:tx>
            <c:strRef>
              <c:f>spectra!$AC$35</c:f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spectra!$Z$22:$AB$30</c:f>
              <c:strCache/>
            </c:strRef>
          </c:xVal>
          <c:yVal>
            <c:numRef>
              <c:f>spectra!$AC$22:$AE$30</c:f>
              <c:numCache/>
            </c:numRef>
          </c:yVal>
          <c:smooth val="0"/>
        </c:ser>
        <c:ser>
          <c:idx val="4"/>
          <c:order val="4"/>
          <c:tx>
            <c:v>labels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spectra!$Z$22:$Z$30</c:f>
              <c:numCache/>
            </c:numRef>
          </c:xVal>
          <c:yVal>
            <c:numRef>
              <c:f>spectra!$AD$22:$AD$30</c:f>
              <c:numCache/>
            </c:numRef>
          </c:yVal>
          <c:smooth val="0"/>
        </c:ser>
        <c:axId val="7290888"/>
        <c:axId val="65617993"/>
      </c:scatterChart>
      <c:valAx>
        <c:axId val="7290888"/>
        <c:scaling>
          <c:orientation val="minMax"/>
        </c:scaling>
        <c:axPos val="b"/>
        <c:title>
          <c:tx>
            <c:strRef>
              <c:f>spectra!$I$19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latin typeface="Sans"/>
                  <a:ea typeface="Sans"/>
                  <a:cs typeface="Sans"/>
                </a:defRPr>
              </a:pPr>
            </a:p>
          </c:tx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FF"/>
            </a:solidFill>
          </a:ln>
        </c:spPr>
        <c:crossAx val="65617993"/>
        <c:crosses val="autoZero"/>
        <c:crossBetween val="midCat"/>
        <c:dispUnits/>
      </c:valAx>
      <c:valAx>
        <c:axId val="65617993"/>
        <c:scaling>
          <c:orientation val="minMax"/>
          <c:max val="6E-12"/>
        </c:scaling>
        <c:axPos val="l"/>
        <c:title>
          <c:tx>
            <c:strRef>
              <c:f>spectra!$J$19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latin typeface="Sans"/>
                  <a:ea typeface="Sans"/>
                  <a:cs typeface="Sans"/>
                </a:defRPr>
              </a:pPr>
            </a:p>
          </c:tx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290888"/>
        <c:crosses val="autoZero"/>
        <c:crossBetween val="midCat"/>
        <c:dispUnits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spectra!$P$19</c:f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spectra!$I$22:$I$100</c:f>
              <c:numCache/>
            </c:numRef>
          </c:xVal>
          <c:yVal>
            <c:numRef>
              <c:f>spectra!$P$22:$P$100</c:f>
              <c:numCache/>
            </c:numRef>
          </c:yVal>
          <c:smooth val="0"/>
        </c:ser>
        <c:ser>
          <c:idx val="1"/>
          <c:order val="1"/>
          <c:tx>
            <c:strRef>
              <c:f>spectra!$E$5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spectra!$F$6</c:f>
              <c:numCache/>
            </c:numRef>
          </c:xVal>
          <c:yVal>
            <c:numRef>
              <c:f>spectra!$K$5</c:f>
              <c:numCache/>
            </c:numRef>
          </c:yVal>
          <c:smooth val="0"/>
        </c:ser>
        <c:ser>
          <c:idx val="2"/>
          <c:order val="2"/>
          <c:tx>
            <c:strRef>
              <c:f>spectra!$E$13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spectra!$F$14</c:f>
              <c:numCache/>
            </c:numRef>
          </c:xVal>
          <c:yVal>
            <c:numRef>
              <c:f>spectra!$K$13</c:f>
              <c:numCache/>
            </c:numRef>
          </c:yVal>
          <c:smooth val="0"/>
        </c:ser>
        <c:ser>
          <c:idx val="3"/>
          <c:order val="3"/>
          <c:tx>
            <c:strRef>
              <c:f>spectra!$AC$20</c:f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spectra!$Z$22:$AB$30</c:f>
              <c:strCache/>
            </c:strRef>
          </c:xVal>
          <c:yVal>
            <c:numRef>
              <c:f>spectra!$AF$22:$AH$30</c:f>
              <c:numCache/>
            </c:numRef>
          </c:yVal>
          <c:smooth val="0"/>
        </c:ser>
        <c:ser>
          <c:idx val="4"/>
          <c:order val="4"/>
          <c:tx>
            <c:v>labels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spectra!$Z$22:$Z$30</c:f>
              <c:numCache/>
            </c:numRef>
          </c:xVal>
          <c:yVal>
            <c:numRef>
              <c:f>spectra!$AG$22:$AG$30</c:f>
              <c:numCache/>
            </c:numRef>
          </c:yVal>
          <c:smooth val="0"/>
        </c:ser>
        <c:ser>
          <c:idx val="5"/>
          <c:order val="5"/>
          <c:tx>
            <c:strRef>
              <c:f>spectra!$V$21</c:f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spectra!$V$24:$V$64</c:f>
              <c:numCache/>
            </c:numRef>
          </c:xVal>
          <c:yVal>
            <c:numRef>
              <c:f>spectra!$R$24:$R$64</c:f>
              <c:numCache/>
            </c:numRef>
          </c:yVal>
          <c:smooth val="0"/>
        </c:ser>
        <c:axId val="53691026"/>
        <c:axId val="13457187"/>
      </c:scatterChart>
      <c:valAx>
        <c:axId val="53691026"/>
        <c:scaling>
          <c:orientation val="minMax"/>
        </c:scaling>
        <c:axPos val="b"/>
        <c:title>
          <c:tx>
            <c:strRef>
              <c:f>spectra!$I$19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latin typeface="Sans"/>
                  <a:ea typeface="Sans"/>
                  <a:cs typeface="Sans"/>
                </a:defRPr>
              </a:pPr>
            </a:p>
          </c:tx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FF"/>
            </a:solidFill>
          </a:ln>
        </c:spPr>
        <c:crossAx val="13457187"/>
        <c:crosses val="autoZero"/>
        <c:crossBetween val="midCat"/>
        <c:dispUnits/>
      </c:valAx>
      <c:valAx>
        <c:axId val="13457187"/>
        <c:scaling>
          <c:orientation val="minMax"/>
          <c:max val="1"/>
        </c:scaling>
        <c:axPos val="l"/>
        <c:title>
          <c:tx>
            <c:strRef>
              <c:f>spectra!$P$19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latin typeface="Sans"/>
                  <a:ea typeface="Sans"/>
                  <a:cs typeface="Sans"/>
                </a:defRPr>
              </a:pPr>
            </a:p>
          </c:tx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691026"/>
        <c:crosses val="autoZero"/>
        <c:crossBetween val="midCat"/>
        <c:dispUnits/>
        <c:majorUnit val="0.1"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spectra!$B$20</c:f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spectra!$A$22:$A$100</c:f>
              <c:numCache/>
            </c:numRef>
          </c:xVal>
          <c:yVal>
            <c:numRef>
              <c:f>spectra!$B$22:$B$100</c:f>
              <c:numCache/>
            </c:numRef>
          </c:yVal>
          <c:smooth val="0"/>
        </c:ser>
        <c:ser>
          <c:idx val="1"/>
          <c:order val="1"/>
          <c:tx>
            <c:strRef>
              <c:f>spectra!$E$11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spectra!$F$12</c:f>
              <c:numCache/>
            </c:numRef>
          </c:xVal>
          <c:yVal>
            <c:numRef>
              <c:f>spectra!$J$12</c:f>
              <c:numCache/>
            </c:numRef>
          </c:yVal>
          <c:smooth val="0"/>
        </c:ser>
        <c:ser>
          <c:idx val="2"/>
          <c:order val="2"/>
          <c:tx>
            <c:strRef>
              <c:f>spectra!$E$7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spectra!$F$8</c:f>
              <c:numCache/>
            </c:numRef>
          </c:xVal>
          <c:yVal>
            <c:numRef>
              <c:f>spectra!$J$8</c:f>
              <c:numCache/>
            </c:numRef>
          </c:yVal>
          <c:smooth val="0"/>
        </c:ser>
        <c:ser>
          <c:idx val="3"/>
          <c:order val="3"/>
          <c:tx>
            <c:strRef>
              <c:f>spectra!$AC$20</c:f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spectra!$Z$37:$AB$45</c:f>
              <c:strCache/>
            </c:strRef>
          </c:xVal>
          <c:yVal>
            <c:numRef>
              <c:f>spectra!$AC$37:$AE$45</c:f>
              <c:numCache/>
            </c:numRef>
          </c:yVal>
          <c:smooth val="0"/>
        </c:ser>
        <c:ser>
          <c:idx val="4"/>
          <c:order val="4"/>
          <c:tx>
            <c:v>labels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spectra!$Z$37:$Z$45</c:f>
              <c:numCache/>
            </c:numRef>
          </c:xVal>
          <c:yVal>
            <c:numRef>
              <c:f>spectra!$AD$37:$AD$45</c:f>
              <c:numCache/>
            </c:numRef>
          </c:yVal>
          <c:smooth val="0"/>
        </c:ser>
        <c:axId val="54005820"/>
        <c:axId val="16290333"/>
      </c:scatterChart>
      <c:valAx>
        <c:axId val="54005820"/>
        <c:scaling>
          <c:orientation val="minMax"/>
        </c:scaling>
        <c:axPos val="b"/>
        <c:title>
          <c:tx>
            <c:strRef>
              <c:f>spectra!$A$19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latin typeface="Sans"/>
                  <a:ea typeface="Sans"/>
                  <a:cs typeface="Sans"/>
                </a:defRPr>
              </a:pPr>
            </a:p>
          </c:tx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290333"/>
        <c:crosses val="autoZero"/>
        <c:crossBetween val="midCat"/>
        <c:dispUnits/>
        <c:majorUnit val="5"/>
      </c:valAx>
      <c:valAx>
        <c:axId val="16290333"/>
        <c:scaling>
          <c:orientation val="minMax"/>
          <c:max val="1.1E-05"/>
        </c:scaling>
        <c:axPos val="l"/>
        <c:title>
          <c:tx>
            <c:strRef>
              <c:f>spectra!$B$19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latin typeface="Sans"/>
                  <a:ea typeface="Sans"/>
                  <a:cs typeface="Sans"/>
                </a:defRPr>
              </a:pPr>
            </a:p>
          </c:tx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005820"/>
        <c:crosses val="autoZero"/>
        <c:crossBetween val="midCat"/>
        <c:dispUnits/>
        <c:majorUnit val="1E-06"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spectra!$M$18</c:f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spectra!$A$22:$A$100</c:f>
              <c:numCache/>
            </c:numRef>
          </c:xVal>
          <c:yVal>
            <c:numRef>
              <c:f>spectra!$M$22:$M$100</c:f>
              <c:numCache/>
            </c:numRef>
          </c:yVal>
          <c:smooth val="0"/>
        </c:ser>
        <c:ser>
          <c:idx val="1"/>
          <c:order val="1"/>
          <c:tx>
            <c:strRef>
              <c:f>spectra!$E$11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spectra!$F$12</c:f>
              <c:numCache/>
            </c:numRef>
          </c:xVal>
          <c:yVal>
            <c:numRef>
              <c:f>spectra!$K$12</c:f>
              <c:numCache/>
            </c:numRef>
          </c:yVal>
          <c:smooth val="0"/>
        </c:ser>
        <c:ser>
          <c:idx val="2"/>
          <c:order val="2"/>
          <c:tx>
            <c:strRef>
              <c:f>spectra!$E$7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spectra!$F$8</c:f>
              <c:numCache/>
            </c:numRef>
          </c:xVal>
          <c:yVal>
            <c:numRef>
              <c:f>spectra!$K$8</c:f>
              <c:numCache/>
            </c:numRef>
          </c:yVal>
          <c:smooth val="0"/>
        </c:ser>
        <c:ser>
          <c:idx val="3"/>
          <c:order val="3"/>
          <c:tx>
            <c:strRef>
              <c:f>spectra!$AC$20</c:f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spectra!$Z$37:$AB$45</c:f>
              <c:strCache/>
            </c:strRef>
          </c:xVal>
          <c:yVal>
            <c:numRef>
              <c:f>spectra!$AF$37:$AH$45</c:f>
              <c:numCache/>
            </c:numRef>
          </c:yVal>
          <c:smooth val="0"/>
        </c:ser>
        <c:ser>
          <c:idx val="4"/>
          <c:order val="4"/>
          <c:tx>
            <c:v>labels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spectra!$Z$37:$Z$45</c:f>
              <c:numCache/>
            </c:numRef>
          </c:xVal>
          <c:yVal>
            <c:numRef>
              <c:f>spectra!$AG$37:$AG$45</c:f>
              <c:numCache/>
            </c:numRef>
          </c:yVal>
          <c:smooth val="0"/>
        </c:ser>
        <c:ser>
          <c:idx val="5"/>
          <c:order val="5"/>
          <c:tx>
            <c:strRef>
              <c:f>spectra!$T$22</c:f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spectra!$T$24:$T$64</c:f>
              <c:numCache/>
            </c:numRef>
          </c:xVal>
          <c:yVal>
            <c:numRef>
              <c:f>spectra!$R$24:$R$64</c:f>
              <c:numCache/>
            </c:numRef>
          </c:yVal>
          <c:smooth val="0"/>
        </c:ser>
        <c:axId val="12395270"/>
        <c:axId val="44448567"/>
      </c:scatterChart>
      <c:valAx>
        <c:axId val="12395270"/>
        <c:scaling>
          <c:orientation val="minMax"/>
        </c:scaling>
        <c:axPos val="b"/>
        <c:title>
          <c:tx>
            <c:strRef>
              <c:f>spectra!$A$19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latin typeface="Sans"/>
                  <a:ea typeface="Sans"/>
                  <a:cs typeface="Sans"/>
                </a:defRPr>
              </a:pPr>
            </a:p>
          </c:tx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448567"/>
        <c:crosses val="autoZero"/>
        <c:crossBetween val="midCat"/>
        <c:dispUnits/>
        <c:majorUnit val="5"/>
      </c:valAx>
      <c:valAx>
        <c:axId val="44448567"/>
        <c:scaling>
          <c:orientation val="minMax"/>
          <c:max val="1"/>
        </c:scaling>
        <c:axPos val="l"/>
        <c:title>
          <c:tx>
            <c:strRef>
              <c:f>spectra!$M$18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0" i="0" u="none" baseline="0">
                  <a:latin typeface="Sans"/>
                  <a:ea typeface="Sans"/>
                  <a:cs typeface="Sans"/>
                </a:defRPr>
              </a:pPr>
            </a:p>
          </c:tx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395270"/>
        <c:crosses val="autoZero"/>
        <c:crossBetween val="midCat"/>
        <c:dispUnits/>
        <c:majorUnit val="0.1"/>
      </c:valAx>
      <c:spPr>
        <a:solidFill>
          <a:srgbClr val="D0D0D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Sans"/>
          <a:ea typeface="Sans"/>
          <a:cs typeface="San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1152525</xdr:colOff>
      <xdr:row>13</xdr:row>
      <xdr:rowOff>76200</xdr:rowOff>
    </xdr:from>
    <xdr:to>
      <xdr:col>18</xdr:col>
      <xdr:colOff>209550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9201150" y="2305050"/>
        <a:ext cx="65151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247650</xdr:colOff>
      <xdr:row>35</xdr:row>
      <xdr:rowOff>57150</xdr:rowOff>
    </xdr:from>
    <xdr:to>
      <xdr:col>19</xdr:col>
      <xdr:colOff>123825</xdr:colOff>
      <xdr:row>57</xdr:row>
      <xdr:rowOff>95250</xdr:rowOff>
    </xdr:to>
    <xdr:graphicFrame>
      <xdr:nvGraphicFramePr>
        <xdr:cNvPr id="2" name="Chart 2"/>
        <xdr:cNvGraphicFramePr/>
      </xdr:nvGraphicFramePr>
      <xdr:xfrm>
        <a:off x="9544050" y="6057900"/>
        <a:ext cx="652462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495300</xdr:colOff>
      <xdr:row>13</xdr:row>
      <xdr:rowOff>161925</xdr:rowOff>
    </xdr:from>
    <xdr:to>
      <xdr:col>9</xdr:col>
      <xdr:colOff>457200</xdr:colOff>
      <xdr:row>36</xdr:row>
      <xdr:rowOff>28575</xdr:rowOff>
    </xdr:to>
    <xdr:graphicFrame>
      <xdr:nvGraphicFramePr>
        <xdr:cNvPr id="3" name="Chart 3"/>
        <xdr:cNvGraphicFramePr/>
      </xdr:nvGraphicFramePr>
      <xdr:xfrm>
        <a:off x="1971675" y="2390775"/>
        <a:ext cx="6534150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590550</xdr:colOff>
      <xdr:row>36</xdr:row>
      <xdr:rowOff>85725</xdr:rowOff>
    </xdr:from>
    <xdr:to>
      <xdr:col>9</xdr:col>
      <xdr:colOff>542925</xdr:colOff>
      <xdr:row>58</xdr:row>
      <xdr:rowOff>123825</xdr:rowOff>
    </xdr:to>
    <xdr:graphicFrame>
      <xdr:nvGraphicFramePr>
        <xdr:cNvPr id="4" name="Chart 4"/>
        <xdr:cNvGraphicFramePr/>
      </xdr:nvGraphicFramePr>
      <xdr:xfrm>
        <a:off x="2066925" y="6257925"/>
        <a:ext cx="6524625" cy="381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0"/>
  <sheetViews>
    <sheetView tabSelected="1" zoomScaleSheetLayoutView="1" workbookViewId="0" topLeftCell="A1">
      <selection activeCell="I5" sqref="I5"/>
    </sheetView>
  </sheetViews>
  <sheetFormatPr defaultColWidth="9.00390625" defaultRowHeight="12.75"/>
  <cols>
    <col min="1" max="1" width="9.125" style="8" customWidth="1"/>
    <col min="2" max="2" width="10.25390625" style="8" customWidth="1"/>
    <col min="3" max="3" width="15.125" style="8" customWidth="1"/>
    <col min="4" max="4" width="2.50390625" style="8" customWidth="1"/>
    <col min="5" max="5" width="15.375" style="8" bestFit="1" customWidth="1"/>
    <col min="6" max="6" width="23.375" style="8" bestFit="1" customWidth="1"/>
    <col min="7" max="7" width="4.75390625" style="8" customWidth="1"/>
    <col min="8" max="8" width="16.00390625" style="8" customWidth="1"/>
    <col min="9" max="9" width="9.125" style="8" customWidth="1"/>
    <col min="10" max="10" width="16.375" style="8" customWidth="1"/>
    <col min="11" max="11" width="9.125" style="8" customWidth="1"/>
    <col min="12" max="12" width="14.50390625" style="8" customWidth="1"/>
    <col min="13" max="13" width="9.125" style="8" customWidth="1"/>
    <col min="14" max="14" width="3.00390625" style="8" customWidth="1"/>
    <col min="15" max="15" width="18.375" style="8" bestFit="1" customWidth="1"/>
    <col min="16" max="18" width="9.125" style="8" customWidth="1"/>
    <col min="19" max="19" width="5.75390625" style="8" customWidth="1"/>
    <col min="20" max="20" width="8.625" style="8" customWidth="1"/>
    <col min="21" max="21" width="2.875" style="8" customWidth="1"/>
    <col min="22" max="22" width="11.125" style="8" customWidth="1"/>
    <col min="23" max="23" width="9.125" style="8" customWidth="1"/>
    <col min="24" max="24" width="9.75390625" style="8" bestFit="1" customWidth="1"/>
    <col min="25" max="25" width="5.375" style="8" customWidth="1"/>
    <col min="26" max="27" width="9.125" style="8" customWidth="1"/>
    <col min="28" max="28" width="5.875" style="8" customWidth="1"/>
    <col min="29" max="256" width="9.125" style="8" customWidth="1"/>
  </cols>
  <sheetData>
    <row r="1" spans="9:12" ht="13.5">
      <c r="I1" s="8" t="s">
        <v>0</v>
      </c>
      <c r="L1" s="8" t="s">
        <v>1</v>
      </c>
    </row>
    <row r="2" spans="9:12" ht="13.5">
      <c r="I2" s="8" t="s">
        <v>2</v>
      </c>
      <c r="L2" s="8" t="s">
        <v>3</v>
      </c>
    </row>
    <row r="3" spans="6:10" ht="13.5">
      <c r="F3" s="8"/>
      <c r="J3" s="8" t="s">
        <v>4</v>
      </c>
    </row>
    <row r="4" spans="5:16" ht="13.5">
      <c r="E4" s="8" t="s">
        <v>5</v>
      </c>
      <c r="F4" s="8">
        <v>2.82143937212</v>
      </c>
      <c r="J4" s="8" t="s">
        <v>6</v>
      </c>
      <c r="K4" s="8" t="s">
        <v>7</v>
      </c>
      <c r="P4" s="8" t="s">
        <v>8</v>
      </c>
    </row>
    <row r="5" spans="5:16" ht="13.5">
      <c r="E5" s="8" t="s">
        <v>9</v>
      </c>
      <c r="F5" s="6">
        <f>F4*kT/h</f>
        <v>17636776261874.8</v>
      </c>
      <c r="G5" s="8" t="s">
        <v>10</v>
      </c>
      <c r="H5" s="7" t="s">
        <v>11</v>
      </c>
      <c r="I5" s="7"/>
      <c r="J5" s="8">
        <f>_XLL.INTERPOLATION(H22:H100,J22:J100,F5)</f>
        <v>5.1146461547645216E-12</v>
      </c>
      <c r="K5" s="8">
        <f>_XLL.INTERPOLATION(H22:H100,P22:P100,F5)</f>
        <v>0.3545150382023527</v>
      </c>
      <c r="P5" s="8" t="s">
        <v>12</v>
      </c>
    </row>
    <row r="6" ht="13.5">
      <c r="F6" s="6">
        <f>F5/THz</f>
        <v>17.6367762618748</v>
      </c>
    </row>
    <row r="7" spans="5:9" ht="13.5">
      <c r="E7" s="8" t="s">
        <v>13</v>
      </c>
      <c r="F7" s="8">
        <f>c/F5</f>
        <v>1.6998143739457513E-05</v>
      </c>
      <c r="G7" s="8" t="s">
        <v>14</v>
      </c>
      <c r="H7" s="7"/>
      <c r="I7" s="7"/>
    </row>
    <row r="8" spans="1:11" ht="13.5">
      <c r="A8" s="8" t="s">
        <v>15</v>
      </c>
      <c r="B8" s="8">
        <v>1000000000000</v>
      </c>
      <c r="C8" s="8" t="s">
        <v>10</v>
      </c>
      <c r="F8" s="8">
        <f>F7/micron</f>
        <v>16.998143739457515</v>
      </c>
      <c r="G8" s="8" t="s">
        <v>16</v>
      </c>
      <c r="H8" s="7" t="s">
        <v>11</v>
      </c>
      <c r="I8" s="7"/>
      <c r="J8" s="8">
        <f>_XLL.INTERPOLATION(A22:A100,B22:B100,F8)</f>
        <v>5.3117463965057105E-06</v>
      </c>
      <c r="K8" s="8">
        <f>_XLL.INTERPOLATION(A22:A100,M22:M100,F8)</f>
        <v>0.35313787027047383</v>
      </c>
    </row>
    <row r="9" spans="1:9" ht="13.5">
      <c r="A9" s="8" t="s">
        <v>17</v>
      </c>
      <c r="B9" s="8">
        <v>6.62606957E-34</v>
      </c>
      <c r="H9" s="7"/>
      <c r="I9" s="7"/>
    </row>
    <row r="10" spans="1:9" ht="13.5">
      <c r="A10" s="8" t="s">
        <v>18</v>
      </c>
      <c r="B10" s="8">
        <v>1.054571726E-34</v>
      </c>
      <c r="C10" s="8" t="s">
        <v>19</v>
      </c>
      <c r="E10" s="8" t="s">
        <v>20</v>
      </c>
      <c r="F10" s="8">
        <v>0.0028977685</v>
      </c>
      <c r="G10" s="8" t="s">
        <v>21</v>
      </c>
      <c r="H10" s="7"/>
      <c r="I10" s="7"/>
    </row>
    <row r="11" spans="1:9" ht="13.5">
      <c r="A11" s="8" t="s">
        <v>22</v>
      </c>
      <c r="B11" s="8">
        <v>1.3806488E-23</v>
      </c>
      <c r="C11" s="8" t="s">
        <v>23</v>
      </c>
      <c r="E11" s="8" t="s">
        <v>24</v>
      </c>
      <c r="F11" s="8">
        <f>F10/B14</f>
        <v>9.659228333333334E-06</v>
      </c>
      <c r="G11" s="8" t="s">
        <v>14</v>
      </c>
      <c r="H11" s="7"/>
      <c r="I11" s="7"/>
    </row>
    <row r="12" spans="1:11" ht="13.5">
      <c r="A12" s="8" t="s">
        <v>25</v>
      </c>
      <c r="B12" s="8">
        <v>299792458</v>
      </c>
      <c r="C12" s="8" t="s">
        <v>26</v>
      </c>
      <c r="F12" s="8">
        <f>F11/micron</f>
        <v>9.659228333333335</v>
      </c>
      <c r="G12" s="8" t="s">
        <v>16</v>
      </c>
      <c r="H12" s="7" t="s">
        <v>27</v>
      </c>
      <c r="I12" s="7"/>
      <c r="J12" s="8">
        <f>_XLL.INTERPOLATION(A22:A100,B22:B100,F12)</f>
        <v>9.938874895940612E-06</v>
      </c>
      <c r="K12" s="8">
        <f>_XLL.INTERPOLATION(A22:A100,M22:M100,F12)</f>
        <v>0.7495845884375789</v>
      </c>
    </row>
    <row r="13" spans="1:11" ht="13.5">
      <c r="A13" s="8" t="s">
        <v>28</v>
      </c>
      <c r="B13" s="8">
        <v>1E-06</v>
      </c>
      <c r="E13" s="8" t="s">
        <v>29</v>
      </c>
      <c r="F13" s="8">
        <f>c/F11</f>
        <v>31036895252329.508</v>
      </c>
      <c r="G13" s="8" t="s">
        <v>10</v>
      </c>
      <c r="H13" s="7" t="s">
        <v>27</v>
      </c>
      <c r="I13" s="7"/>
      <c r="J13" s="8">
        <f>_XLL.INTERPOLATION(H22:H100,J22:J100,F13)</f>
        <v>3.0974635510897923E-12</v>
      </c>
      <c r="K13" s="8">
        <f>_XLL.INTERPOLATION(H22:H100,P22:P100,F13)</f>
        <v>0.750906871669811</v>
      </c>
    </row>
    <row r="14" spans="1:6" ht="13.5">
      <c r="A14" s="8" t="s">
        <v>30</v>
      </c>
      <c r="B14" s="8">
        <v>300</v>
      </c>
      <c r="F14" s="8">
        <f>F13/THz</f>
        <v>31.036895252329508</v>
      </c>
    </row>
    <row r="15" spans="1:6" ht="13.5">
      <c r="A15" s="8" t="s">
        <v>31</v>
      </c>
      <c r="B15" s="8">
        <f>kB*B14</f>
        <v>4.1419464000000004E-21</v>
      </c>
      <c r="E15" s="8" t="s">
        <v>32</v>
      </c>
      <c r="F15" s="8">
        <f>F11*F5/c</f>
        <v>0.5682519504121809</v>
      </c>
    </row>
    <row r="16" ht="13.5"/>
    <row r="17" spans="12:29" ht="13.5">
      <c r="L17" s="8">
        <f>L100</f>
        <v>137.6422625616663</v>
      </c>
      <c r="AC17" s="8" t="s">
        <v>33</v>
      </c>
    </row>
    <row r="18" spans="1:29" ht="13.5">
      <c r="A18" s="8">
        <v>0.5</v>
      </c>
      <c r="B18" s="8">
        <f>MAX(B23:B72)</f>
        <v>9.945811429733337E-06</v>
      </c>
      <c r="H18" s="8">
        <v>1000000000000</v>
      </c>
      <c r="M18" s="8" t="s">
        <v>34</v>
      </c>
      <c r="AC18" s="8" t="s">
        <v>35</v>
      </c>
    </row>
    <row r="19" spans="1:16" ht="13.5">
      <c r="A19" s="8" t="s">
        <v>36</v>
      </c>
      <c r="B19" s="8" t="s">
        <v>37</v>
      </c>
      <c r="C19" s="8" t="s">
        <v>38</v>
      </c>
      <c r="F19" s="8" t="s">
        <v>39</v>
      </c>
      <c r="H19" s="8" t="s">
        <v>40</v>
      </c>
      <c r="I19" s="8" t="s">
        <v>41</v>
      </c>
      <c r="J19" s="8" t="s">
        <v>42</v>
      </c>
      <c r="O19" s="8">
        <f>O100</f>
        <v>145.98583819421452</v>
      </c>
      <c r="P19" s="8" t="s">
        <v>43</v>
      </c>
    </row>
    <row r="20" spans="2:33" ht="13.5">
      <c r="B20" s="8" t="s">
        <v>44</v>
      </c>
      <c r="E20" s="8" t="s">
        <v>45</v>
      </c>
      <c r="F20" s="8" t="s">
        <v>46</v>
      </c>
      <c r="J20" s="8" t="s">
        <v>46</v>
      </c>
      <c r="X20" s="8">
        <v>5</v>
      </c>
      <c r="AC20" s="8" t="s">
        <v>47</v>
      </c>
      <c r="AD20" s="8" t="s">
        <v>48</v>
      </c>
      <c r="AG20" s="8" t="s">
        <v>49</v>
      </c>
    </row>
    <row r="21" spans="12:26" ht="13.5">
      <c r="L21" s="8" t="s">
        <v>50</v>
      </c>
      <c r="O21" s="8" t="s">
        <v>51</v>
      </c>
      <c r="V21" s="8" t="s">
        <v>52</v>
      </c>
      <c r="X21" s="8" t="s">
        <v>36</v>
      </c>
      <c r="Z21" s="8" t="s">
        <v>41</v>
      </c>
    </row>
    <row r="22" spans="1:34" ht="13.5">
      <c r="A22" s="8">
        <v>0</v>
      </c>
      <c r="B22" s="8">
        <v>0</v>
      </c>
      <c r="C22" s="8">
        <f>B22/B$18</f>
        <v>0</v>
      </c>
      <c r="E22" s="8">
        <v>0</v>
      </c>
      <c r="F22" s="8">
        <v>0</v>
      </c>
      <c r="H22" s="8">
        <v>0</v>
      </c>
      <c r="I22" s="8">
        <f>H22/THz</f>
        <v>0</v>
      </c>
      <c r="J22" s="8">
        <v>0</v>
      </c>
      <c r="L22" s="8">
        <v>0</v>
      </c>
      <c r="M22" s="8">
        <f>(1-L22/O$19)</f>
        <v>1</v>
      </c>
      <c r="O22" s="8">
        <v>0</v>
      </c>
      <c r="P22" s="8">
        <f>O22/O$19</f>
        <v>0</v>
      </c>
      <c r="R22" s="4">
        <v>0.02</v>
      </c>
      <c r="T22" s="8" t="s">
        <v>53</v>
      </c>
      <c r="X22" s="8">
        <v>0</v>
      </c>
      <c r="Y22" s="8">
        <f>X22</f>
        <v>0</v>
      </c>
      <c r="AC22" s="8">
        <v>6E-12</v>
      </c>
      <c r="AD22" s="8">
        <f>0.97*AC22</f>
        <v>5.82E-12</v>
      </c>
      <c r="AE22" s="8" t="s">
        <v>54</v>
      </c>
      <c r="AF22" s="8">
        <v>1</v>
      </c>
      <c r="AG22" s="8">
        <v>0.97</v>
      </c>
      <c r="AH22" s="8" t="s">
        <v>54</v>
      </c>
    </row>
    <row r="23" spans="1:34" ht="13.5">
      <c r="A23" s="8">
        <f>A$18</f>
        <v>0.5</v>
      </c>
      <c r="B23" s="8">
        <f>F23*c/A23^2</f>
        <v>8.398809753200086E-39</v>
      </c>
      <c r="C23" s="8">
        <f>B23/B$18</f>
        <v>8.44456966888751E-34</v>
      </c>
      <c r="E23" s="8">
        <f>c/A23*1000000</f>
        <v>599584916000000</v>
      </c>
      <c r="F23" s="8">
        <f>2*h*E23^3/c^2/(EXP(h*E23/kT)-1)</f>
        <v>7.003853440169003E-48</v>
      </c>
      <c r="H23" s="8">
        <f>H22+H$18</f>
        <v>1000000000000</v>
      </c>
      <c r="I23" s="8">
        <f>H23/THz</f>
        <v>1</v>
      </c>
      <c r="J23" s="8">
        <f>2*h*H23^3/c^2/(EXP(h*H23/kT)-1)</f>
        <v>8.499472633249029E-14</v>
      </c>
      <c r="L23" s="8">
        <f>L22+(A23-A22)*(B23+B22)/2/micron</f>
        <v>2.0997024383000214E-33</v>
      </c>
      <c r="M23" s="8">
        <f>(1-L23/O$19)</f>
        <v>1</v>
      </c>
      <c r="O23" s="8">
        <f>O22+(H23-H22)*(J23+J22)/2</f>
        <v>0.042497363166245146</v>
      </c>
      <c r="P23" s="8">
        <f>O23/O$19</f>
        <v>0.00029110606680702905</v>
      </c>
      <c r="X23" s="8">
        <f>X22+X$20</f>
        <v>5</v>
      </c>
      <c r="Y23" s="8">
        <f>X23</f>
        <v>5</v>
      </c>
      <c r="Z23" s="2">
        <f>c/X23/1000000</f>
        <v>59.9584916</v>
      </c>
      <c r="AA23" s="2">
        <f>Z23</f>
        <v>59.9584916</v>
      </c>
      <c r="AB23" s="3" t="s">
        <v>54</v>
      </c>
      <c r="AC23" s="8">
        <f>AC22</f>
        <v>6E-12</v>
      </c>
      <c r="AD23" s="8">
        <f>AD22</f>
        <v>5.82E-12</v>
      </c>
      <c r="AE23" s="8" t="str">
        <f>AE22</f>
        <v>x</v>
      </c>
      <c r="AF23" s="8">
        <v>1</v>
      </c>
      <c r="AG23" s="8">
        <f>AG22</f>
        <v>0.97</v>
      </c>
      <c r="AH23" s="8" t="s">
        <v>54</v>
      </c>
    </row>
    <row r="24" spans="1:34" ht="13.5">
      <c r="A24" s="8">
        <f>A23++A$18</f>
        <v>1</v>
      </c>
      <c r="B24" s="8">
        <f>F24*c/A24^2</f>
        <v>1.7680623625726351E-19</v>
      </c>
      <c r="C24" s="8">
        <f>B24/B$18</f>
        <v>1.777695439998946E-14</v>
      </c>
      <c r="E24" s="8">
        <f>c/A24*1000000</f>
        <v>299792458000000</v>
      </c>
      <c r="F24" s="8">
        <f>2*h*E24^3/c^2/(EXP(h*E24/kT)-1)</f>
        <v>5.897621222254481E-28</v>
      </c>
      <c r="H24" s="8">
        <f>H23+H$18</f>
        <v>2000000000000</v>
      </c>
      <c r="I24" s="8">
        <f>H24/THz</f>
        <v>2</v>
      </c>
      <c r="J24" s="8">
        <f>2*h*H24^3/c^2/(EXP(h*H24/kT)-1)</f>
        <v>3.1284272792210116E-13</v>
      </c>
      <c r="L24" s="8">
        <f>L23+(A24-A23)*(B24+B23)/2/micron</f>
        <v>4.420155906431588E-14</v>
      </c>
      <c r="M24" s="8">
        <f>(1-L24/O$19)</f>
        <v>0.9999999999999997</v>
      </c>
      <c r="O24" s="8">
        <f>O23+(H24-H23)*(J24+J23)/2</f>
        <v>0.24141609029354086</v>
      </c>
      <c r="P24" s="8">
        <f>O24/O$19</f>
        <v>0.0016536952712657596</v>
      </c>
      <c r="R24" s="4">
        <v>0.1</v>
      </c>
      <c r="T24" s="8">
        <f>_XLL.INTERPOLATION($M$25:$M$100,$A$25:$A$100,R24,0)</f>
        <v>31.082752911147388</v>
      </c>
      <c r="V24" s="8">
        <f>_XLL.INTERPOLATION($P$25:$P$100,$I$25:$I$100,R24,0)</f>
        <v>9.56387305237661</v>
      </c>
      <c r="X24" s="8">
        <f>X23+X$20</f>
        <v>10</v>
      </c>
      <c r="Y24" s="8">
        <f>X24</f>
        <v>10</v>
      </c>
      <c r="Z24" s="2">
        <f>c/X24/1000000</f>
        <v>29.9792458</v>
      </c>
      <c r="AA24" s="2">
        <f>Z24</f>
        <v>29.9792458</v>
      </c>
      <c r="AB24" s="3" t="s">
        <v>54</v>
      </c>
      <c r="AC24" s="8">
        <f>AC23</f>
        <v>6E-12</v>
      </c>
      <c r="AD24" s="8">
        <f>AD23</f>
        <v>5.82E-12</v>
      </c>
      <c r="AE24" s="8" t="str">
        <f>AE23</f>
        <v>x</v>
      </c>
      <c r="AF24" s="8">
        <v>1</v>
      </c>
      <c r="AG24" s="8">
        <f>AG23</f>
        <v>0.97</v>
      </c>
      <c r="AH24" s="8" t="s">
        <v>54</v>
      </c>
    </row>
    <row r="25" spans="1:34" ht="13.5">
      <c r="A25" s="8">
        <f>A24++A$18</f>
        <v>1.5</v>
      </c>
      <c r="B25" s="8">
        <f>F25*c/A25^2</f>
        <v>2.0410386175053558E-13</v>
      </c>
      <c r="C25" s="8">
        <f>B25/B$18</f>
        <v>2.0521589735791718E-08</v>
      </c>
      <c r="E25" s="8">
        <f>c/A25*1000000</f>
        <v>199861638666666.66</v>
      </c>
      <c r="F25" s="8">
        <f>2*h*E25^3/c^2/(EXP(h*E25/kT)-1)</f>
        <v>1.5318386993534877E-21</v>
      </c>
      <c r="H25" s="8">
        <f>H24+H$18</f>
        <v>3000000000000</v>
      </c>
      <c r="I25" s="8">
        <f>H25/THz</f>
        <v>3</v>
      </c>
      <c r="J25" s="8">
        <f>2*h*H25^3/c^2/(EXP(h*H25/kT)-1)</f>
        <v>6.463405249134824E-13</v>
      </c>
      <c r="L25" s="8">
        <f>L24+(A25-A24)*(B25+B24)/2/micron</f>
        <v>5.102605384075203E-08</v>
      </c>
      <c r="M25" s="8">
        <f>(1-L25/O$19)</f>
        <v>0.9999999996504726</v>
      </c>
      <c r="O25" s="8">
        <f>O24+(H25-H24)*(J25+J24)/2</f>
        <v>0.7210077167113327</v>
      </c>
      <c r="P25" s="8">
        <f>O25/O$19</f>
        <v>0.004938888084145045</v>
      </c>
      <c r="R25" s="8">
        <f>R24+R$22</f>
        <v>0.12000000000000001</v>
      </c>
      <c r="T25" s="8">
        <f>_XLL.INTERPOLATION($M$25:$M$100,$A$25:$A$100,R25,0)</f>
        <v>28.75943254727801</v>
      </c>
      <c r="V25" s="8">
        <f>_XLL.INTERPOLATION($P$25:$P$100,$I$25:$I$100,R25,0)</f>
        <v>10.352867103532684</v>
      </c>
      <c r="X25" s="8">
        <f>X24+X$20</f>
        <v>15</v>
      </c>
      <c r="Y25" s="8">
        <f>X25</f>
        <v>15</v>
      </c>
      <c r="Z25" s="2">
        <f>c/X25/1000000</f>
        <v>19.98616386666667</v>
      </c>
      <c r="AA25" s="2">
        <f>Z25</f>
        <v>19.98616386666667</v>
      </c>
      <c r="AB25" s="3" t="s">
        <v>54</v>
      </c>
      <c r="AC25" s="8">
        <f>AC24</f>
        <v>6E-12</v>
      </c>
      <c r="AD25" s="8">
        <f>AD24</f>
        <v>5.82E-12</v>
      </c>
      <c r="AE25" s="8" t="str">
        <f>AE24</f>
        <v>x</v>
      </c>
      <c r="AF25" s="8">
        <v>1</v>
      </c>
      <c r="AG25" s="8">
        <f>AG24</f>
        <v>0.97</v>
      </c>
      <c r="AH25" s="8" t="s">
        <v>54</v>
      </c>
    </row>
    <row r="26" spans="1:34" ht="13.5">
      <c r="A26" s="8">
        <f>A25++A$18</f>
        <v>2</v>
      </c>
      <c r="B26" s="8">
        <f>F26*c/A26^2</f>
        <v>1.434044102469009E-10</v>
      </c>
      <c r="C26" s="8">
        <f>B26/B$18</f>
        <v>1.4418573211451466E-05</v>
      </c>
      <c r="E26" s="8">
        <f>c/A26*1000000</f>
        <v>149896229000000</v>
      </c>
      <c r="F26" s="8">
        <f>2*h*E26^3/c^2/(EXP(h*E26/kT)-1)</f>
        <v>1.913382494057284E-18</v>
      </c>
      <c r="H26" s="8">
        <f>H25+H$18</f>
        <v>4000000000000</v>
      </c>
      <c r="I26" s="8">
        <f>H26/THz</f>
        <v>4</v>
      </c>
      <c r="J26" s="8">
        <f>2*h*H26^3/c^2/(EXP(h*H26/kT)-1)</f>
        <v>1.0528735556857782E-12</v>
      </c>
      <c r="L26" s="8">
        <f>L25+(A26-A25)*(B26+B25)/2/micron</f>
        <v>3.595315458100361E-05</v>
      </c>
      <c r="M26" s="8">
        <f>(1-L26/O$19)</f>
        <v>0.9999997537216279</v>
      </c>
      <c r="O26" s="8">
        <f>O25+(H26-H25)*(J26+J25)/2</f>
        <v>1.570614757010963</v>
      </c>
      <c r="P26" s="8">
        <f>O26/O$19</f>
        <v>0.010758678899534566</v>
      </c>
      <c r="R26" s="8">
        <f>R25+R$22</f>
        <v>0.14</v>
      </c>
      <c r="T26" s="8">
        <f>_XLL.INTERPOLATION($M$25:$M$100,$A$25:$A$100,R26,0)</f>
        <v>26.88145277939338</v>
      </c>
      <c r="V26" s="8">
        <f>_XLL.INTERPOLATION($P$25:$P$100,$I$25:$I$100,R26,0)</f>
        <v>11.092795240171428</v>
      </c>
      <c r="X26" s="8">
        <f>X25+X$20</f>
        <v>20</v>
      </c>
      <c r="Y26" s="8">
        <f>X26</f>
        <v>20</v>
      </c>
      <c r="Z26" s="2">
        <f>c/X26/1000000</f>
        <v>14.9896229</v>
      </c>
      <c r="AA26" s="2">
        <f>Z26</f>
        <v>14.9896229</v>
      </c>
      <c r="AB26" s="3" t="s">
        <v>54</v>
      </c>
      <c r="AC26" s="8">
        <f>AC25</f>
        <v>6E-12</v>
      </c>
      <c r="AD26" s="8">
        <f>AD25</f>
        <v>5.82E-12</v>
      </c>
      <c r="AE26" s="8" t="str">
        <f>AE25</f>
        <v>x</v>
      </c>
      <c r="AF26" s="8">
        <v>1</v>
      </c>
      <c r="AG26" s="8">
        <f>AG25</f>
        <v>0.97</v>
      </c>
      <c r="AH26" s="8" t="s">
        <v>54</v>
      </c>
    </row>
    <row r="27" spans="1:34" ht="13.5">
      <c r="A27" s="8">
        <f>A26++A$18</f>
        <v>2.5</v>
      </c>
      <c r="B27" s="8">
        <f>F27*c/A27^2</f>
        <v>5.686635948365507E-09</v>
      </c>
      <c r="C27" s="8">
        <f>B27/B$18</f>
        <v>0.0005717618907759621</v>
      </c>
      <c r="E27" s="8">
        <f>c/A27*1000000</f>
        <v>119916983200000</v>
      </c>
      <c r="F27" s="8">
        <f>2*h*E27^3/c^2/(EXP(h*E27/kT)-1)</f>
        <v>1.1855359842736412E-16</v>
      </c>
      <c r="H27" s="8">
        <f>H26+H$18</f>
        <v>5000000000000</v>
      </c>
      <c r="I27" s="8">
        <f>H27/THz</f>
        <v>5</v>
      </c>
      <c r="J27" s="8">
        <f>2*h*H27^3/c^2/(EXP(h*H27/kT)-1)</f>
        <v>1.5042715332575864E-12</v>
      </c>
      <c r="L27" s="8">
        <f>L26+(A27-A26)*(B27+B26)/2/micron</f>
        <v>0.0014934632442341058</v>
      </c>
      <c r="M27" s="8">
        <f>(1-L27/O$19)</f>
        <v>0.999989769807382</v>
      </c>
      <c r="O27" s="8">
        <f>O26+(H27-H26)*(J27+J26)/2</f>
        <v>2.849187301482645</v>
      </c>
      <c r="P27" s="8">
        <f>O27/O$19</f>
        <v>0.019516874627881264</v>
      </c>
      <c r="R27" s="8">
        <f>R26+R$22</f>
        <v>0.16</v>
      </c>
      <c r="T27" s="8">
        <f>_XLL.INTERPOLATION($M$25:$M$100,$A$25:$A$100,R27,0)</f>
        <v>25.317478205686662</v>
      </c>
      <c r="V27" s="8">
        <f>_XLL.INTERPOLATION($P$25:$P$100,$I$25:$I$100,R27,0)</f>
        <v>11.783183275673467</v>
      </c>
      <c r="X27" s="8">
        <f>X26+X$20</f>
        <v>25</v>
      </c>
      <c r="Y27" s="8">
        <f>X27</f>
        <v>25</v>
      </c>
      <c r="Z27" s="2">
        <f>c/X27/1000000</f>
        <v>11.991698320000001</v>
      </c>
      <c r="AA27" s="2">
        <f>Z27</f>
        <v>11.991698320000001</v>
      </c>
      <c r="AB27" s="3" t="s">
        <v>54</v>
      </c>
      <c r="AC27" s="8">
        <f>AC26</f>
        <v>6E-12</v>
      </c>
      <c r="AD27" s="8">
        <f>AD26</f>
        <v>5.82E-12</v>
      </c>
      <c r="AE27" s="8" t="str">
        <f>AE26</f>
        <v>x</v>
      </c>
      <c r="AF27" s="8">
        <v>1</v>
      </c>
      <c r="AG27" s="8">
        <f>AG26</f>
        <v>0.97</v>
      </c>
      <c r="AH27" s="8" t="s">
        <v>54</v>
      </c>
    </row>
    <row r="28" spans="1:34" ht="13.5">
      <c r="A28" s="8">
        <f>A27++A$18</f>
        <v>3</v>
      </c>
      <c r="B28" s="8">
        <f>F28*c/A28^2</f>
        <v>5.591279866022888E-08</v>
      </c>
      <c r="C28" s="8">
        <f>B28/B$18</f>
        <v>0.005621743289147398</v>
      </c>
      <c r="E28" s="8">
        <f>c/A28*1000000</f>
        <v>99930819333333.33</v>
      </c>
      <c r="F28" s="8">
        <f>2*h*E28^3/c^2/(EXP(h*E28/kT)-1)</f>
        <v>1.6785451885586124E-15</v>
      </c>
      <c r="H28" s="8">
        <f>H27+H$18</f>
        <v>6000000000000</v>
      </c>
      <c r="I28" s="8">
        <f>H28/THz</f>
        <v>6</v>
      </c>
      <c r="J28" s="8">
        <f>2*h*H28^3/c^2/(EXP(h*H28/kT)-1)</f>
        <v>1.976612701475934E-12</v>
      </c>
      <c r="L28" s="8">
        <f>L27+(A28-A27)*(B28+B27)/2/micron</f>
        <v>0.016893321896382704</v>
      </c>
      <c r="M28" s="8">
        <f>(1-L28/O$19)</f>
        <v>0.999884281091198</v>
      </c>
      <c r="O28" s="8">
        <f>O27+(H28-H27)*(J28+J27)/2</f>
        <v>4.589629418849405</v>
      </c>
      <c r="P28" s="8">
        <f>O28/O$19</f>
        <v>0.03143886746564773</v>
      </c>
      <c r="R28" s="8">
        <f>R27+R$22</f>
        <v>0.18</v>
      </c>
      <c r="T28" s="8">
        <f>_XLL.INTERPOLATION($M$25:$M$100,$A$25:$A$100,R28,0)</f>
        <v>23.979083722405075</v>
      </c>
      <c r="V28" s="8">
        <f>_XLL.INTERPOLATION($P$25:$P$100,$I$25:$I$100,R28,0)</f>
        <v>12.444798451187859</v>
      </c>
      <c r="X28" s="8">
        <f>X27+X$20</f>
        <v>30</v>
      </c>
      <c r="Z28" s="2">
        <f>c/X28/1000000</f>
        <v>9.993081933333334</v>
      </c>
      <c r="AA28" s="2">
        <f>Z28</f>
        <v>9.993081933333334</v>
      </c>
      <c r="AB28" s="3" t="s">
        <v>54</v>
      </c>
      <c r="AC28" s="8">
        <f>AC27</f>
        <v>6E-12</v>
      </c>
      <c r="AD28" s="8">
        <f>AD27</f>
        <v>5.82E-12</v>
      </c>
      <c r="AE28" s="8" t="str">
        <f>AE27</f>
        <v>x</v>
      </c>
      <c r="AF28" s="8">
        <v>1</v>
      </c>
      <c r="AG28" s="8">
        <f>AG27</f>
        <v>0.97</v>
      </c>
      <c r="AH28" s="8" t="s">
        <v>54</v>
      </c>
    </row>
    <row r="29" spans="1:34" ht="13.5">
      <c r="A29" s="8">
        <f>A28++A$18</f>
        <v>3.5</v>
      </c>
      <c r="B29" s="8">
        <f>F29*c/A29^2</f>
        <v>2.538678532763838E-07</v>
      </c>
      <c r="C29" s="8">
        <f>B29/B$18</f>
        <v>0.025525102207089645</v>
      </c>
      <c r="E29" s="8">
        <f>c/A29*1000000</f>
        <v>85654988000000</v>
      </c>
      <c r="F29" s="8">
        <f>2*h*E29^3/c^2/(EXP(h*E29/kT)-1)</f>
        <v>1.0373447095309187E-14</v>
      </c>
      <c r="H29" s="8">
        <f>H28+H$18</f>
        <v>7000000000000</v>
      </c>
      <c r="I29" s="8">
        <f>H29/THz</f>
        <v>7</v>
      </c>
      <c r="J29" s="8">
        <f>2*h*H29^3/c^2/(EXP(h*H29/kT)-1)</f>
        <v>2.4499832954267126E-12</v>
      </c>
      <c r="L29" s="8">
        <f>L28+(A29-A28)*(B29+B28)/2/micron</f>
        <v>0.09433848488053588</v>
      </c>
      <c r="M29" s="8">
        <f>(1-L29/O$19)</f>
        <v>0.9993537833118098</v>
      </c>
      <c r="O29" s="8">
        <f>O28+(H29-H28)*(J29+J28)/2</f>
        <v>6.8029274173007295</v>
      </c>
      <c r="P29" s="8">
        <f>O29/O$19</f>
        <v>0.04659991339879386</v>
      </c>
      <c r="R29" s="8">
        <f>R28+R$22</f>
        <v>0.19999999999999998</v>
      </c>
      <c r="T29" s="8">
        <f>_XLL.INTERPOLATION($M$25:$M$100,$A$25:$A$100,R29,0)</f>
        <v>22.820072593587405</v>
      </c>
      <c r="V29" s="8">
        <f>_XLL.INTERPOLATION($P$25:$P$100,$I$25:$I$100,R29,0)</f>
        <v>13.088862109678063</v>
      </c>
      <c r="X29" s="8">
        <f>X28+X$20</f>
        <v>35</v>
      </c>
      <c r="Z29" s="2">
        <f>c/X29/1000000</f>
        <v>8.5654988</v>
      </c>
      <c r="AA29" s="2">
        <f>Z29</f>
        <v>8.5654988</v>
      </c>
      <c r="AB29" s="3" t="s">
        <v>54</v>
      </c>
      <c r="AC29" s="8">
        <f>AC28</f>
        <v>6E-12</v>
      </c>
      <c r="AD29" s="8">
        <f>AD28</f>
        <v>5.82E-12</v>
      </c>
      <c r="AE29" s="8" t="str">
        <f>AE28</f>
        <v>x</v>
      </c>
      <c r="AF29" s="8">
        <v>1</v>
      </c>
      <c r="AG29" s="8">
        <f>AG28</f>
        <v>0.97</v>
      </c>
      <c r="AH29" s="8" t="s">
        <v>54</v>
      </c>
    </row>
    <row r="30" spans="1:34" ht="13.5">
      <c r="A30" s="8">
        <f>A29++A$18</f>
        <v>4</v>
      </c>
      <c r="B30" s="8">
        <f>F30*c/A30^2</f>
        <v>7.219758631333696E-07</v>
      </c>
      <c r="C30" s="8">
        <f>B30/B$18</f>
        <v>0.0725909462726187</v>
      </c>
      <c r="E30" s="8">
        <f>c/A30*1000000</f>
        <v>74948114500000</v>
      </c>
      <c r="F30" s="8">
        <f>2*h*E30^3/c^2/(EXP(h*E30/kT)-1)</f>
        <v>3.8532036086557965E-14</v>
      </c>
      <c r="H30" s="8">
        <f>H29+H$18</f>
        <v>8000000000000</v>
      </c>
      <c r="I30" s="8">
        <f>H30/THz</f>
        <v>8</v>
      </c>
      <c r="J30" s="8">
        <f>2*h*H30^3/c^2/(EXP(h*H30/kT)-1)</f>
        <v>2.908199706582435E-12</v>
      </c>
      <c r="L30" s="8">
        <f>L29+(A30-A29)*(B30+B29)/2/micron</f>
        <v>0.33829941398297425</v>
      </c>
      <c r="M30" s="8">
        <f>(1-L30/O$19)</f>
        <v>0.9976826559468535</v>
      </c>
      <c r="O30" s="8">
        <f>O29+(H30-H29)*(J30+J29)/2</f>
        <v>9.482018918305304</v>
      </c>
      <c r="P30" s="8">
        <f>O30/O$19</f>
        <v>0.06495163527910669</v>
      </c>
      <c r="R30" s="8">
        <f>R29+R$22</f>
        <v>0.21999999999999997</v>
      </c>
      <c r="T30" s="8">
        <f>_XLL.INTERPOLATION($M$25:$M$100,$A$25:$A$100,R30,0)</f>
        <v>21.79468159810143</v>
      </c>
      <c r="V30" s="8">
        <f>_XLL.INTERPOLATION($P$25:$P$100,$I$25:$I$100,R30,0)</f>
        <v>13.70685486446714</v>
      </c>
      <c r="X30" s="8">
        <f>X29+X$20</f>
        <v>40</v>
      </c>
      <c r="Y30" s="8">
        <f>X30</f>
        <v>40</v>
      </c>
      <c r="Z30" s="2">
        <f>c/X30/1000000</f>
        <v>7.49481145</v>
      </c>
      <c r="AA30" s="2">
        <f>Z30</f>
        <v>7.49481145</v>
      </c>
      <c r="AB30" s="3" t="s">
        <v>54</v>
      </c>
      <c r="AC30" s="8">
        <f>AC29</f>
        <v>6E-12</v>
      </c>
      <c r="AD30" s="8">
        <f>AD29</f>
        <v>5.82E-12</v>
      </c>
      <c r="AE30" s="8" t="str">
        <f>AE29</f>
        <v>x</v>
      </c>
      <c r="AF30" s="8">
        <v>1</v>
      </c>
      <c r="AG30" s="8">
        <f>AG29</f>
        <v>0.97</v>
      </c>
      <c r="AH30" s="8" t="s">
        <v>54</v>
      </c>
    </row>
    <row r="31" spans="1:22" ht="13.5">
      <c r="A31" s="8">
        <f>A30++A$18</f>
        <v>4.5</v>
      </c>
      <c r="B31" s="8">
        <f>F31*c/A31^2</f>
        <v>1.5182213021864348E-06</v>
      </c>
      <c r="C31" s="8">
        <f>B31/B$18</f>
        <v>0.15264931503202053</v>
      </c>
      <c r="E31" s="8">
        <f>c/A31*1000000</f>
        <v>66620546222222.23</v>
      </c>
      <c r="F31" s="8">
        <f>2*h*E31^3/c^2/(EXP(h*E31/kT)-1)</f>
        <v>1.0255088328231161E-13</v>
      </c>
      <c r="H31" s="8">
        <f>H30+H$18</f>
        <v>9000000000000</v>
      </c>
      <c r="I31" s="8">
        <f>H31/THz</f>
        <v>9</v>
      </c>
      <c r="J31" s="8">
        <f>2*h*H31^3/c^2/(EXP(h*H31/kT)-1)</f>
        <v>3.338501663214053E-12</v>
      </c>
      <c r="L31" s="8">
        <f>L30+(A31-A30)*(B31+B30)/2/micron</f>
        <v>0.8983487053129254</v>
      </c>
      <c r="M31" s="8">
        <f>(1-L31/O$19)</f>
        <v>0.9938463297781132</v>
      </c>
      <c r="O31" s="8">
        <f>O30+(H31-H30)*(J31+J30)/2</f>
        <v>12.605369603203547</v>
      </c>
      <c r="P31" s="8">
        <f>O31/O$19</f>
        <v>0.0863465234650624</v>
      </c>
      <c r="R31" s="8">
        <f>R30+R$22</f>
        <v>0.23999999999999996</v>
      </c>
      <c r="T31" s="8">
        <f>_XLL.INTERPOLATION($M$25:$M$100,$A$25:$A$100,R31,0)</f>
        <v>20.877296649522755</v>
      </c>
      <c r="V31" s="8">
        <f>_XLL.INTERPOLATION($P$25:$P$100,$I$25:$I$100,R31,0)</f>
        <v>14.313552199047272</v>
      </c>
    </row>
    <row r="32" spans="1:29" ht="13.5">
      <c r="A32" s="8">
        <f>A31++A$18</f>
        <v>5</v>
      </c>
      <c r="B32" s="8">
        <f>F32*c/A32^2</f>
        <v>2.6026817364957666E-06</v>
      </c>
      <c r="C32" s="8">
        <f>B32/B$18</f>
        <v>0.2616862138281611</v>
      </c>
      <c r="E32" s="8">
        <f>c/A32*1000000</f>
        <v>59958491600000</v>
      </c>
      <c r="F32" s="8">
        <f>2*h*E32^3/c^2/(EXP(h*E32/kT)-1)</f>
        <v>2.1704029463074139E-13</v>
      </c>
      <c r="H32" s="8">
        <f>H31+H$18</f>
        <v>10000000000000</v>
      </c>
      <c r="I32" s="8">
        <f>H32/THz</f>
        <v>10</v>
      </c>
      <c r="J32" s="8">
        <f>2*h*H32^3/c^2/(EXP(h*H32/kT)-1)</f>
        <v>3.7312251407781245E-12</v>
      </c>
      <c r="L32" s="8">
        <f>L31+(A32-A31)*(B32+B31)/2/micron</f>
        <v>1.928574464983476</v>
      </c>
      <c r="M32" s="8">
        <f>(1-L32/O$19)</f>
        <v>0.9867893044363812</v>
      </c>
      <c r="O32" s="8">
        <f>O31+(H32-H31)*(J32+J31)/2</f>
        <v>16.140233005199637</v>
      </c>
      <c r="P32" s="8">
        <f>O32/O$19</f>
        <v>0.11056026533017009</v>
      </c>
      <c r="R32" s="8">
        <f>R31+R$22</f>
        <v>0.25999999999999995</v>
      </c>
      <c r="T32" s="8">
        <f>_XLL.INTERPOLATION($M$25:$M$100,$A$25:$A$100,R32,0)</f>
        <v>20.048136554445435</v>
      </c>
      <c r="V32" s="8">
        <f>_XLL.INTERPOLATION($P$25:$P$100,$I$25:$I$100,R32,0)</f>
        <v>14.910056454498081</v>
      </c>
      <c r="AC32" s="8" t="s">
        <v>55</v>
      </c>
    </row>
    <row r="33" spans="1:29" ht="13.5">
      <c r="A33" s="8">
        <f>A32++A$18</f>
        <v>5.5</v>
      </c>
      <c r="B33" s="8">
        <f>F33*c/A33^2</f>
        <v>3.8654284344116986E-06</v>
      </c>
      <c r="C33" s="8">
        <f>B33/B$18</f>
        <v>0.3886488761345174</v>
      </c>
      <c r="E33" s="8">
        <f>c/A33*1000000</f>
        <v>54507719636363.63</v>
      </c>
      <c r="F33" s="8">
        <f>2*h*E33^3/c^2/(EXP(h*E33/kT)-1)</f>
        <v>3.9003386182901866E-13</v>
      </c>
      <c r="H33" s="8">
        <f>H32+H$18</f>
        <v>11000000000000</v>
      </c>
      <c r="I33" s="8">
        <f>H33/THz</f>
        <v>11</v>
      </c>
      <c r="J33" s="8">
        <f>2*h*H33^3/c^2/(EXP(h*H33/kT)-1)</f>
        <v>4.07946372372501E-12</v>
      </c>
      <c r="L33" s="8">
        <f>L32+(A33-A32)*(B33+B32)/2/micron</f>
        <v>3.5456020077103423</v>
      </c>
      <c r="M33" s="8">
        <f>(1-L33/O$19)</f>
        <v>0.9757126989058117</v>
      </c>
      <c r="O33" s="8">
        <f>O32+(H33-H32)*(J33+J32)/2</f>
        <v>20.045577437451204</v>
      </c>
      <c r="P33" s="8">
        <f>O33/O$19</f>
        <v>0.13731179466040574</v>
      </c>
      <c r="R33" s="8">
        <f>R32+R$22</f>
        <v>0.27999999999999997</v>
      </c>
      <c r="T33" s="8">
        <f>_XLL.INTERPOLATION($M$25:$M$100,$A$25:$A$100,R33,0)</f>
        <v>19.2964903716783</v>
      </c>
      <c r="V33" s="8">
        <f>_XLL.INTERPOLATION($P$25:$P$100,$I$25:$I$100,R33,0)</f>
        <v>15.494448538052131</v>
      </c>
      <c r="AC33" s="8" t="s">
        <v>56</v>
      </c>
    </row>
    <row r="34" spans="1:22" ht="13.5">
      <c r="A34" s="8">
        <f>A33++A$18</f>
        <v>6</v>
      </c>
      <c r="B34" s="8">
        <f>F34*c/A34^2</f>
        <v>5.1750300944759145E-06</v>
      </c>
      <c r="C34" s="8">
        <f>B34/B$18</f>
        <v>0.5203225630243691</v>
      </c>
      <c r="E34" s="8">
        <f>c/A34*1000000</f>
        <v>49965409666666.664</v>
      </c>
      <c r="F34" s="8">
        <f>2*h*E34^3/c^2/(EXP(h*E34/kT)-1)</f>
        <v>6.214335231913437E-13</v>
      </c>
      <c r="H34" s="8">
        <f>H33+H$18</f>
        <v>12000000000000</v>
      </c>
      <c r="I34" s="8">
        <f>H34/THz</f>
        <v>12</v>
      </c>
      <c r="J34" s="8">
        <f>2*h*H34^3/c^2/(EXP(h*H34/kT)-1)</f>
        <v>4.3787267828967205E-12</v>
      </c>
      <c r="L34" s="8">
        <f>L33+(A34-A33)*(B34+B33)/2/micron</f>
        <v>5.805716639932246</v>
      </c>
      <c r="M34" s="8">
        <f>(1-L34/O$19)</f>
        <v>0.9602309599907319</v>
      </c>
      <c r="O34" s="8">
        <f>O33+(H34-H33)*(J34+J33)/2</f>
        <v>24.27467269076207</v>
      </c>
      <c r="P34" s="8">
        <f>O34/O$19</f>
        <v>0.16628101048039937</v>
      </c>
      <c r="R34" s="8">
        <f>R33+R$22</f>
        <v>0.3</v>
      </c>
      <c r="T34" s="8">
        <f>_XLL.INTERPOLATION($M$25:$M$100,$A$25:$A$100,R34,0)</f>
        <v>18.60323583971738</v>
      </c>
      <c r="V34" s="8">
        <f>_XLL.INTERPOLATION($P$25:$P$100,$I$25:$I$100,R34,0)</f>
        <v>16.075604558070985</v>
      </c>
    </row>
    <row r="35" spans="1:33" ht="13.5">
      <c r="A35" s="8">
        <f>A34++A$18</f>
        <v>6.5</v>
      </c>
      <c r="B35" s="8">
        <f>F35*c/A35^2</f>
        <v>6.415908363811691E-06</v>
      </c>
      <c r="C35" s="8">
        <f>B35/B$18</f>
        <v>0.6450864677195787</v>
      </c>
      <c r="E35" s="8">
        <f>c/A35*1000000</f>
        <v>46121916615384.62</v>
      </c>
      <c r="F35" s="8">
        <f>2*h*E35^3/c^2/(EXP(h*E35/kT)-1)</f>
        <v>9.04199292335246E-13</v>
      </c>
      <c r="H35" s="8">
        <f>H34+H$18</f>
        <v>13000000000000</v>
      </c>
      <c r="I35" s="8">
        <f>H35/THz</f>
        <v>13</v>
      </c>
      <c r="J35" s="8">
        <f>2*h*H35^3/c^2/(EXP(h*H35/kT)-1)</f>
        <v>4.626602164845841E-12</v>
      </c>
      <c r="L35" s="8">
        <f>L34+(A35-A34)*(B35+B34)/2/micron</f>
        <v>8.703451254504147</v>
      </c>
      <c r="M35" s="8">
        <f>(1-L35/O$19)</f>
        <v>0.9403815372630503</v>
      </c>
      <c r="O35" s="8">
        <f>O34+(H35-H34)*(J35+J34)/2</f>
        <v>28.77733716463335</v>
      </c>
      <c r="P35" s="8">
        <f>O35/O$19</f>
        <v>0.19712416985508535</v>
      </c>
      <c r="R35" s="8">
        <f>R34+R$22</f>
        <v>0.32</v>
      </c>
      <c r="T35" s="8">
        <f>_XLL.INTERPOLATION($M$25:$M$100,$A$25:$A$100,R35,0)</f>
        <v>17.962398612964645</v>
      </c>
      <c r="V35" s="8">
        <f>_XLL.INTERPOLATION($P$25:$P$100,$I$25:$I$100,R35,0)</f>
        <v>16.64960507754216</v>
      </c>
      <c r="X35" s="8">
        <v>10</v>
      </c>
      <c r="AC35" s="8" t="s">
        <v>47</v>
      </c>
      <c r="AD35" s="8" t="s">
        <v>57</v>
      </c>
      <c r="AG35" s="8" t="s">
        <v>58</v>
      </c>
    </row>
    <row r="36" spans="1:26" ht="13.5">
      <c r="A36" s="8">
        <f>A35++A$18</f>
        <v>7</v>
      </c>
      <c r="B36" s="8">
        <f>F36*c/A36^2</f>
        <v>7.5059725544185325E-06</v>
      </c>
      <c r="C36" s="8">
        <f>B36/B$18</f>
        <v>0.7546867952854179</v>
      </c>
      <c r="E36" s="8">
        <f>c/A36*1000000</f>
        <v>42827494000000</v>
      </c>
      <c r="F36" s="8">
        <f>2*h*E36^3/c^2/(EXP(h*E36/kT)-1)</f>
        <v>1.226824242411422E-12</v>
      </c>
      <c r="H36" s="8">
        <f>H35+H$18</f>
        <v>14000000000000</v>
      </c>
      <c r="I36" s="8">
        <f>H36/THz</f>
        <v>14</v>
      </c>
      <c r="J36" s="8">
        <f>2*h*H36^3/c^2/(EXP(h*H36/kT)-1)</f>
        <v>4.822430178197724E-12</v>
      </c>
      <c r="L36" s="8">
        <f>L35+(A36-A35)*(B36+B35)/2/micron</f>
        <v>12.183921484061703</v>
      </c>
      <c r="M36" s="8">
        <f>(1-L36/O$19)</f>
        <v>0.9165403875144886</v>
      </c>
      <c r="O36" s="8">
        <f>O35+(H36-H35)*(J36+J35)/2</f>
        <v>33.501853336155136</v>
      </c>
      <c r="P36" s="8">
        <f>O36/O$19</f>
        <v>0.22948700881235773</v>
      </c>
      <c r="R36" s="8">
        <f>R35+R$22</f>
        <v>0.34</v>
      </c>
      <c r="T36" s="8">
        <f>_XLL.INTERPOLATION($M$25:$M$100,$A$25:$A$100,R36,0)</f>
        <v>17.369840059371548</v>
      </c>
      <c r="V36" s="8">
        <f>_XLL.INTERPOLATION($P$25:$P$100,$I$25:$I$100,R36,0)</f>
        <v>17.222414090459814</v>
      </c>
      <c r="X36" s="8" t="s">
        <v>41</v>
      </c>
      <c r="Z36" s="8" t="s">
        <v>36</v>
      </c>
    </row>
    <row r="37" spans="1:34" ht="13.5">
      <c r="A37" s="8">
        <f>A36++A$18</f>
        <v>7.5</v>
      </c>
      <c r="B37" s="8">
        <f>F37*c/A37^2</f>
        <v>8.398916155792292E-06</v>
      </c>
      <c r="C37" s="8">
        <f>B37/B$18</f>
        <v>0.844467665120158</v>
      </c>
      <c r="E37" s="8">
        <f>c/A37*1000000</f>
        <v>39972327733333.336</v>
      </c>
      <c r="F37" s="8">
        <f>2*h*E37^3/c^2/(EXP(h*E37/kT)-1)</f>
        <v>1.5758869883354986E-12</v>
      </c>
      <c r="H37" s="8">
        <f>H36+H$18</f>
        <v>15000000000000</v>
      </c>
      <c r="I37" s="8">
        <f>H37/THz</f>
        <v>15</v>
      </c>
      <c r="J37" s="8">
        <f>2*h*H37^3/c^2/(EXP(h*H37/kT)-1)</f>
        <v>4.9669945818241805E-12</v>
      </c>
      <c r="L37" s="8">
        <f>L36+(A37-A36)*(B37+B36)/2/micron</f>
        <v>16.16014366161441</v>
      </c>
      <c r="M37" s="8">
        <f>(1-L37/O$19)</f>
        <v>0.88930334708141</v>
      </c>
      <c r="O37" s="8">
        <f>O36+(H37-H36)*(J37+J36)/2</f>
        <v>38.39656571616609</v>
      </c>
      <c r="P37" s="8">
        <f>O37/O$19</f>
        <v>0.2630156883100169</v>
      </c>
      <c r="R37" s="8">
        <f>R36+R$22</f>
        <v>0.36000000000000004</v>
      </c>
      <c r="T37" s="8">
        <f>_XLL.INTERPOLATION($M$25:$M$100,$A$25:$A$100,R37,0)</f>
        <v>16.81503127274655</v>
      </c>
      <c r="V37" s="8">
        <f>_XLL.INTERPOLATION($P$25:$P$100,$I$25:$I$100,R37,0)</f>
        <v>17.79335598622117</v>
      </c>
      <c r="X37" s="3">
        <v>0</v>
      </c>
      <c r="Y37" s="3">
        <f>X37</f>
        <v>0</v>
      </c>
      <c r="AC37" s="3">
        <v>1.1E-05</v>
      </c>
      <c r="AD37" s="3">
        <f>AC37-0.0000003</f>
        <v>1.07E-05</v>
      </c>
      <c r="AE37" s="3" t="s">
        <v>54</v>
      </c>
      <c r="AF37" s="3">
        <v>1</v>
      </c>
      <c r="AG37" s="3">
        <v>0.97</v>
      </c>
      <c r="AH37" s="3" t="s">
        <v>54</v>
      </c>
    </row>
    <row r="38" spans="1:34" ht="13.5">
      <c r="A38" s="8">
        <f>A37++A$18</f>
        <v>8</v>
      </c>
      <c r="B38" s="8">
        <f>F38*c/A38^2</f>
        <v>9.078353500513255E-06</v>
      </c>
      <c r="C38" s="8">
        <f>B38/B$18</f>
        <v>0.9127815829458834</v>
      </c>
      <c r="E38" s="8">
        <f>c/A38*1000000</f>
        <v>37474057250000</v>
      </c>
      <c r="F38" s="8">
        <f>2*h*E38^3/c^2/(EXP(h*E38/kT)-1)</f>
        <v>1.9380561736241152E-12</v>
      </c>
      <c r="H38" s="8">
        <f>H37+H$18</f>
        <v>16000000000000</v>
      </c>
      <c r="I38" s="8">
        <f>H38/THz</f>
        <v>16</v>
      </c>
      <c r="J38" s="8">
        <f>2*h*H38^3/c^2/(EXP(h*H38/kT)-1)</f>
        <v>5.062235104977152E-12</v>
      </c>
      <c r="L38" s="8">
        <f>L37+(A38-A37)*(B38+B37)/2/micron</f>
        <v>20.529461075690797</v>
      </c>
      <c r="M38" s="8">
        <f>(1-L38/O$19)</f>
        <v>0.8593736123336901</v>
      </c>
      <c r="O38" s="8">
        <f>O37+(H38-H37)*(J38+J37)/2</f>
        <v>43.41118055956675</v>
      </c>
      <c r="P38" s="8">
        <f>O38/O$19</f>
        <v>0.29736569722478157</v>
      </c>
      <c r="R38" s="8">
        <f>R37+R$22</f>
        <v>0.38000000000000006</v>
      </c>
      <c r="T38" s="8">
        <f>_XLL.INTERPOLATION($M$25:$M$100,$A$25:$A$100,R38,0)</f>
        <v>16.293725064063747</v>
      </c>
      <c r="V38" s="8">
        <f>_XLL.INTERPOLATION($P$25:$P$100,$I$25:$I$100,R38,0)</f>
        <v>18.36528215719762</v>
      </c>
      <c r="X38" s="3">
        <f>X37+X$35</f>
        <v>10</v>
      </c>
      <c r="Y38" s="3">
        <f>X38</f>
        <v>10</v>
      </c>
      <c r="Z38" s="5">
        <f>c/X38/1000000</f>
        <v>29.9792458</v>
      </c>
      <c r="AA38" s="5">
        <f>Z38</f>
        <v>29.9792458</v>
      </c>
      <c r="AB38" s="8" t="s">
        <v>54</v>
      </c>
      <c r="AC38" s="3">
        <f>AC37</f>
        <v>1.1E-05</v>
      </c>
      <c r="AD38" s="3">
        <f>AD37</f>
        <v>1.07E-05</v>
      </c>
      <c r="AE38" s="3" t="str">
        <f>AE37</f>
        <v>x</v>
      </c>
      <c r="AF38" s="3">
        <v>1</v>
      </c>
      <c r="AG38" s="3">
        <f>AG37</f>
        <v>0.97</v>
      </c>
      <c r="AH38" s="3" t="s">
        <v>54</v>
      </c>
    </row>
    <row r="39" spans="1:34" ht="13.5">
      <c r="A39" s="8">
        <f>A38++A$18</f>
        <v>8.5</v>
      </c>
      <c r="B39" s="8">
        <f>F39*c/A39^2</f>
        <v>9.549299089891928E-06</v>
      </c>
      <c r="C39" s="8">
        <f>B39/B$18</f>
        <v>0.9601327309850233</v>
      </c>
      <c r="E39" s="8">
        <f>c/A39*1000000</f>
        <v>35269700941176.48</v>
      </c>
      <c r="F39" s="8">
        <f>2*h*E39^3/c^2/(EXP(h*E39/kT)-1)</f>
        <v>2.301381641978104E-12</v>
      </c>
      <c r="H39" s="8">
        <f>H38+H$18</f>
        <v>17000000000000</v>
      </c>
      <c r="I39" s="8">
        <f>H39/THz</f>
        <v>17</v>
      </c>
      <c r="J39" s="8">
        <f>2*h*H39^3/c^2/(EXP(h*H39/kT)-1)</f>
        <v>5.110984830691986E-12</v>
      </c>
      <c r="L39" s="8">
        <f>L38+(A39-A38)*(B39+B38)/2/micron</f>
        <v>25.18637422329209</v>
      </c>
      <c r="M39" s="8">
        <f>(1-L39/O$19)</f>
        <v>0.8274738527049109</v>
      </c>
      <c r="O39" s="8">
        <f>O38+(H39-H38)*(J39+J38)/2</f>
        <v>48.49779052740132</v>
      </c>
      <c r="P39" s="8">
        <f>O39/O$19</f>
        <v>0.33220887126655074</v>
      </c>
      <c r="R39" s="8">
        <f>R38+R$22</f>
        <v>0.4000000000000001</v>
      </c>
      <c r="T39" s="8">
        <f>_XLL.INTERPOLATION($M$25:$M$100,$A$25:$A$100,R39,0)</f>
        <v>15.802001891086917</v>
      </c>
      <c r="V39" s="8">
        <f>_XLL.INTERPOLATION($P$25:$P$100,$I$25:$I$100,R39,0)</f>
        <v>18.93776664759115</v>
      </c>
      <c r="X39" s="3">
        <f>X38+X$35</f>
        <v>20</v>
      </c>
      <c r="Y39" s="3">
        <f>X39</f>
        <v>20</v>
      </c>
      <c r="Z39" s="5">
        <f>c/X39/1000000</f>
        <v>14.9896229</v>
      </c>
      <c r="AA39" s="5">
        <f>Z39</f>
        <v>14.9896229</v>
      </c>
      <c r="AB39" s="8" t="s">
        <v>54</v>
      </c>
      <c r="AC39" s="3">
        <f>AC38</f>
        <v>1.1E-05</v>
      </c>
      <c r="AD39" s="3">
        <f>AD38</f>
        <v>1.07E-05</v>
      </c>
      <c r="AE39" s="3" t="str">
        <f>AE38</f>
        <v>x</v>
      </c>
      <c r="AF39" s="3">
        <v>1</v>
      </c>
      <c r="AG39" s="3">
        <f>AG38</f>
        <v>0.97</v>
      </c>
      <c r="AH39" s="3" t="s">
        <v>54</v>
      </c>
    </row>
    <row r="40" spans="1:34" ht="13.5">
      <c r="A40" s="8">
        <f>A39++A$18</f>
        <v>9</v>
      </c>
      <c r="B40" s="8">
        <f>F40*c/A40^2</f>
        <v>9.830062112669884E-06</v>
      </c>
      <c r="C40" s="8">
        <f>B40/B$18</f>
        <v>0.9883620036553863</v>
      </c>
      <c r="E40" s="8">
        <f>c/A40*1000000</f>
        <v>33310273111111.113</v>
      </c>
      <c r="F40" s="8">
        <f>2*h*E40^3/c^2/(EXP(h*E40/kT)-1)</f>
        <v>2.6559541772270354E-12</v>
      </c>
      <c r="H40" s="8">
        <f>H39+H$18</f>
        <v>18000000000000</v>
      </c>
      <c r="I40" s="8">
        <f>H40/THz</f>
        <v>18</v>
      </c>
      <c r="J40" s="8">
        <f>2*h*H40^3/c^2/(EXP(h*H40/kT)-1)</f>
        <v>5.116734611724583E-12</v>
      </c>
      <c r="L40" s="8">
        <f>L39+(A40-A39)*(B40+B39)/2/micron</f>
        <v>30.031214523932544</v>
      </c>
      <c r="M40" s="8">
        <f>(1-L40/O$19)</f>
        <v>0.7942867959289308</v>
      </c>
      <c r="O40" s="8">
        <f>O39+(H40-H39)*(J40+J39)/2</f>
        <v>53.61165024860961</v>
      </c>
      <c r="P40" s="8">
        <f>O40/O$19</f>
        <v>0.3672387055605114</v>
      </c>
      <c r="R40" s="8">
        <f>R39+R$22</f>
        <v>0.4200000000000001</v>
      </c>
      <c r="T40" s="8">
        <f>_XLL.INTERPOLATION($M$25:$M$100,$A$25:$A$100,R40,0)</f>
        <v>15.336269976821429</v>
      </c>
      <c r="V40" s="8">
        <f>_XLL.INTERPOLATION($P$25:$P$100,$I$25:$I$100,R40,0)</f>
        <v>19.51537777773583</v>
      </c>
      <c r="X40" s="3">
        <f>X39+X$35</f>
        <v>30</v>
      </c>
      <c r="Y40" s="3">
        <f>X40</f>
        <v>30</v>
      </c>
      <c r="Z40" s="5">
        <f>c/X40/1000000</f>
        <v>9.993081933333334</v>
      </c>
      <c r="AA40" s="5">
        <f>Z40</f>
        <v>9.993081933333334</v>
      </c>
      <c r="AB40" s="8" t="s">
        <v>54</v>
      </c>
      <c r="AC40" s="3">
        <f>AC39</f>
        <v>1.1E-05</v>
      </c>
      <c r="AD40" s="3">
        <f>AD39</f>
        <v>1.07E-05</v>
      </c>
      <c r="AE40" s="3" t="str">
        <f>AE39</f>
        <v>x</v>
      </c>
      <c r="AF40" s="3">
        <v>1</v>
      </c>
      <c r="AG40" s="3">
        <f>AG39</f>
        <v>0.97</v>
      </c>
      <c r="AH40" s="3" t="s">
        <v>54</v>
      </c>
    </row>
    <row r="41" spans="1:34" ht="13.5">
      <c r="A41" s="8">
        <f>A40++A$18</f>
        <v>9.5</v>
      </c>
      <c r="B41" s="8">
        <f>F41*c/A41^2</f>
        <v>9.945811429733337E-06</v>
      </c>
      <c r="C41" s="8">
        <f>B41/B$18</f>
        <v>1</v>
      </c>
      <c r="E41" s="8">
        <f>c/A41*1000000</f>
        <v>31557100842105.26</v>
      </c>
      <c r="F41" s="8">
        <f>2*h*E41^3/c^2/(EXP(h*E41/kT)-1)</f>
        <v>2.9941029454898216E-12</v>
      </c>
      <c r="H41" s="8">
        <f>H40+H$18</f>
        <v>19000000000000</v>
      </c>
      <c r="I41" s="8">
        <f>H41/THz</f>
        <v>19</v>
      </c>
      <c r="J41" s="8">
        <f>2*h*H41^3/c^2/(EXP(h*H41/kT)-1)</f>
        <v>5.083425612274744E-12</v>
      </c>
      <c r="L41" s="8">
        <f>L40+(A41-A40)*(B41+B40)/2/micron</f>
        <v>34.97518290953335</v>
      </c>
      <c r="M41" s="8">
        <f>(1-L41/O$19)</f>
        <v>0.7604207138023651</v>
      </c>
      <c r="O41" s="8">
        <f>O40+(H41-H40)*(J41+J40)/2</f>
        <v>58.711730360609266</v>
      </c>
      <c r="P41" s="8">
        <f>O41/O$19</f>
        <v>0.4021741498137731</v>
      </c>
      <c r="R41" s="8">
        <f>R40+R$22</f>
        <v>0.4400000000000001</v>
      </c>
      <c r="T41" s="8">
        <f>_XLL.INTERPOLATION($M$25:$M$100,$A$25:$A$100,R41,0)</f>
        <v>14.89326801878146</v>
      </c>
      <c r="V41" s="8">
        <f>_XLL.INTERPOLATION($P$25:$P$100,$I$25:$I$100,R41,0)</f>
        <v>20.09518662233683</v>
      </c>
      <c r="X41" s="3">
        <f>X40+X$35</f>
        <v>40</v>
      </c>
      <c r="Y41" s="3"/>
      <c r="Z41" s="5">
        <f>c/X41/1000000</f>
        <v>7.49481145</v>
      </c>
      <c r="AA41" s="5">
        <f>Z41</f>
        <v>7.49481145</v>
      </c>
      <c r="AB41" s="8" t="s">
        <v>54</v>
      </c>
      <c r="AC41" s="3">
        <f>AC40</f>
        <v>1.1E-05</v>
      </c>
      <c r="AD41" s="3">
        <f>AD40</f>
        <v>1.07E-05</v>
      </c>
      <c r="AE41" s="3" t="str">
        <f>AE40</f>
        <v>x</v>
      </c>
      <c r="AF41" s="3">
        <v>1</v>
      </c>
      <c r="AG41" s="3">
        <f>AG40</f>
        <v>0.97</v>
      </c>
      <c r="AH41" s="3" t="s">
        <v>54</v>
      </c>
    </row>
    <row r="42" spans="1:34" ht="13.5">
      <c r="A42" s="8">
        <f>A41++A$18</f>
        <v>10</v>
      </c>
      <c r="B42" s="8">
        <f>F42*c/A42^2</f>
        <v>9.92402971021297E-06</v>
      </c>
      <c r="C42" s="8">
        <f>B42/B$18</f>
        <v>0.9978099605372318</v>
      </c>
      <c r="E42" s="8">
        <f>c/A42*1000000</f>
        <v>29979245800000</v>
      </c>
      <c r="F42" s="8">
        <f>2*h*E42^3/c^2/(EXP(h*E42/kT)-1)</f>
        <v>3.3102999910067685E-12</v>
      </c>
      <c r="H42" s="8">
        <f>H41+H$18</f>
        <v>20000000000000</v>
      </c>
      <c r="I42" s="8">
        <f>H42/THz</f>
        <v>20</v>
      </c>
      <c r="J42" s="8">
        <f>2*h*H42^3/c^2/(EXP(h*H42/kT)-1)</f>
        <v>5.015270114938934E-12</v>
      </c>
      <c r="L42" s="8">
        <f>L41+(A42-A41)*(B42+B41)/2/micron</f>
        <v>39.94264319451993</v>
      </c>
      <c r="M42" s="8">
        <f>(1-L42/O$19)</f>
        <v>0.7263937126464171</v>
      </c>
      <c r="O42" s="8">
        <f>O41+(H42-H41)*(J42+J41)/2</f>
        <v>63.76107822421611</v>
      </c>
      <c r="P42" s="8">
        <f>O42/O$19</f>
        <v>0.43676207920517995</v>
      </c>
      <c r="R42" s="8">
        <f>R41+R$22</f>
        <v>0.46000000000000013</v>
      </c>
      <c r="T42" s="8">
        <f>_XLL.INTERPOLATION($M$25:$M$100,$A$25:$A$100,R42,0)</f>
        <v>14.470071403487864</v>
      </c>
      <c r="V42" s="8">
        <f>_XLL.INTERPOLATION($P$25:$P$100,$I$25:$I$100,R42,0)</f>
        <v>20.683135669695254</v>
      </c>
      <c r="X42" s="3">
        <f>X41+X$35</f>
        <v>50</v>
      </c>
      <c r="Y42" s="3">
        <f>X42</f>
        <v>50</v>
      </c>
      <c r="Z42" s="5">
        <f>c/X42/1000000</f>
        <v>5.995849160000001</v>
      </c>
      <c r="AA42" s="5">
        <f>Z42</f>
        <v>5.995849160000001</v>
      </c>
      <c r="AB42" s="8" t="s">
        <v>54</v>
      </c>
      <c r="AC42" s="3">
        <f>AC41</f>
        <v>1.1E-05</v>
      </c>
      <c r="AD42" s="3">
        <f>AD41</f>
        <v>1.07E-05</v>
      </c>
      <c r="AE42" s="3" t="str">
        <f>AE41</f>
        <v>x</v>
      </c>
      <c r="AF42" s="3">
        <v>1</v>
      </c>
      <c r="AG42" s="3">
        <f>AG41</f>
        <v>0.97</v>
      </c>
      <c r="AH42" s="3" t="s">
        <v>54</v>
      </c>
    </row>
    <row r="43" spans="1:34" ht="13.5">
      <c r="A43" s="8">
        <f>A42++A$18</f>
        <v>10.5</v>
      </c>
      <c r="B43" s="8">
        <f>F43*c/A43^2</f>
        <v>9.79160641685182E-06</v>
      </c>
      <c r="C43" s="8">
        <f>B43/B$18</f>
        <v>0.9844954819452422</v>
      </c>
      <c r="E43" s="8">
        <f>c/A43*1000000</f>
        <v>28551662666666.668</v>
      </c>
      <c r="F43" s="8">
        <f>2*h*E43^3/c^2/(EXP(h*E43/kT)-1)</f>
        <v>3.6009064893083907E-12</v>
      </c>
      <c r="H43" s="8">
        <f>H42+H$18</f>
        <v>21000000000000</v>
      </c>
      <c r="I43" s="8">
        <f>H43/THz</f>
        <v>21</v>
      </c>
      <c r="J43" s="8">
        <f>2*h*H43^3/c^2/(EXP(h*H43/kT)-1)</f>
        <v>4.9165999238073544E-12</v>
      </c>
      <c r="L43" s="8">
        <f>L42+(A43-A42)*(B43+B42)/2/micron</f>
        <v>44.87155222628613</v>
      </c>
      <c r="M43" s="8">
        <f>(1-L43/O$19)</f>
        <v>0.692630786785013</v>
      </c>
      <c r="O43" s="8">
        <f>O42+(H43-H42)*(J43+J42)/2</f>
        <v>68.72701324358925</v>
      </c>
      <c r="P43" s="8">
        <f>O43/O$19</f>
        <v>0.47077863232293266</v>
      </c>
      <c r="R43" s="8">
        <f>R42+R$22</f>
        <v>0.48000000000000015</v>
      </c>
      <c r="T43" s="8">
        <f>_XLL.INTERPOLATION($M$25:$M$100,$A$25:$A$100,R43,0)</f>
        <v>14.06752524918063</v>
      </c>
      <c r="V43" s="8">
        <f>_XLL.INTERPOLATION($P$25:$P$100,$I$25:$I$100,R43,0)</f>
        <v>21.277326289697946</v>
      </c>
      <c r="X43" s="3">
        <f>X42+X$35</f>
        <v>60</v>
      </c>
      <c r="Y43" s="3"/>
      <c r="Z43" s="5">
        <f>c/X43/1000000</f>
        <v>4.996540966666667</v>
      </c>
      <c r="AA43" s="5">
        <f>Z43</f>
        <v>4.996540966666667</v>
      </c>
      <c r="AB43" s="8" t="s">
        <v>54</v>
      </c>
      <c r="AC43" s="3">
        <f>AC42</f>
        <v>1.1E-05</v>
      </c>
      <c r="AD43" s="3">
        <f>AD42</f>
        <v>1.07E-05</v>
      </c>
      <c r="AE43" s="3" t="str">
        <f>AE42</f>
        <v>x</v>
      </c>
      <c r="AF43" s="3">
        <v>1</v>
      </c>
      <c r="AG43" s="3">
        <f>AG42</f>
        <v>0.97</v>
      </c>
      <c r="AH43" s="3" t="s">
        <v>54</v>
      </c>
    </row>
    <row r="44" spans="1:34" ht="13.5">
      <c r="A44" s="8">
        <f>A43++A$18</f>
        <v>11</v>
      </c>
      <c r="B44" s="8">
        <f>F44*c/A44^2</f>
        <v>9.573176935507457E-06</v>
      </c>
      <c r="C44" s="8">
        <f>B44/B$18</f>
        <v>0.9625335251066719</v>
      </c>
      <c r="E44" s="8">
        <f>c/A44*1000000</f>
        <v>27253859818181.816</v>
      </c>
      <c r="F44" s="8">
        <f>2*h*E44^3/c^2/(EXP(h*E44/kT)-1)</f>
        <v>3.8638544042238795E-12</v>
      </c>
      <c r="H44" s="8">
        <f>H43+H$18</f>
        <v>22000000000000</v>
      </c>
      <c r="I44" s="8">
        <f>H44/THz</f>
        <v>22</v>
      </c>
      <c r="J44" s="8">
        <f>2*h*H44^3/c^2/(EXP(h*H44/kT)-1)</f>
        <v>4.791741042351794E-12</v>
      </c>
      <c r="L44" s="8">
        <f>L43+(A44-A43)*(B44+B43)/2/micron</f>
        <v>49.712748064375944</v>
      </c>
      <c r="M44" s="8">
        <f>(1-L44/O$19)</f>
        <v>0.6594686945028201</v>
      </c>
      <c r="O44" s="8">
        <f>O43+(H44-H43)*(J44+J43)/2</f>
        <v>73.58118372666883</v>
      </c>
      <c r="P44" s="8">
        <f>O44/O$19</f>
        <v>0.504029600657421</v>
      </c>
      <c r="R44" s="8">
        <f>R43+R$22</f>
        <v>0.5000000000000001</v>
      </c>
      <c r="T44" s="8">
        <f>_XLL.INTERPOLATION($M$25:$M$100,$A$25:$A$100,R44,0)</f>
        <v>13.68195718186758</v>
      </c>
      <c r="V44" s="8">
        <f>_XLL.INTERPOLATION($P$25:$P$100,$I$25:$I$100,R44,0)</f>
        <v>21.878812532107784</v>
      </c>
      <c r="X44" s="3">
        <f>X43+X$35</f>
        <v>70</v>
      </c>
      <c r="Y44" s="3"/>
      <c r="Z44" s="5">
        <f>c/X44/1000000</f>
        <v>4.2827494</v>
      </c>
      <c r="AA44" s="5">
        <f>Z44</f>
        <v>4.2827494</v>
      </c>
      <c r="AB44" s="8" t="s">
        <v>54</v>
      </c>
      <c r="AC44" s="3">
        <f>AC43</f>
        <v>1.1E-05</v>
      </c>
      <c r="AD44" s="3">
        <f>AD43</f>
        <v>1.07E-05</v>
      </c>
      <c r="AE44" s="3" t="str">
        <f>AE43</f>
        <v>x</v>
      </c>
      <c r="AF44" s="3">
        <v>1</v>
      </c>
      <c r="AG44" s="3">
        <f>AG43</f>
        <v>0.97</v>
      </c>
      <c r="AH44" s="3" t="s">
        <v>54</v>
      </c>
    </row>
    <row r="45" spans="1:34" ht="13.5">
      <c r="A45" s="8">
        <f>A44++A$18</f>
        <v>11.5</v>
      </c>
      <c r="B45" s="8">
        <f>F45*c/A45^2</f>
        <v>9.290328996684177E-06</v>
      </c>
      <c r="C45" s="8">
        <f>B45/B$18</f>
        <v>0.9340946248900744</v>
      </c>
      <c r="E45" s="8">
        <f>c/A45*1000000</f>
        <v>26068909391304.348</v>
      </c>
      <c r="F45" s="8">
        <f>2*h*E45^3/c^2/(EXP(h*E45/kT)-1)</f>
        <v>4.09832194581587E-12</v>
      </c>
      <c r="H45" s="8">
        <f>H44+H$18</f>
        <v>23000000000000</v>
      </c>
      <c r="I45" s="8">
        <f>H45/THz</f>
        <v>23</v>
      </c>
      <c r="J45" s="8">
        <f>2*h*H45^3/c^2/(EXP(h*H45/kT)-1)</f>
        <v>4.644912809320779E-12</v>
      </c>
      <c r="L45" s="8">
        <f>L44+(A45-A44)*(B45+B44)/2/micron</f>
        <v>54.42862454742385</v>
      </c>
      <c r="M45" s="8">
        <f>(1-L45/O$19)</f>
        <v>0.6271650372345441</v>
      </c>
      <c r="O45" s="8">
        <f>O44+(H45-H44)*(J45+J44)/2</f>
        <v>78.2995106525051</v>
      </c>
      <c r="P45" s="8">
        <f>O45/O$19</f>
        <v>0.5363500434085814</v>
      </c>
      <c r="R45" s="8">
        <f>R44+R$22</f>
        <v>0.5200000000000001</v>
      </c>
      <c r="T45" s="8">
        <f>_XLL.INTERPOLATION($M$25:$M$100,$A$25:$A$100,R45,0)</f>
        <v>13.309498597719424</v>
      </c>
      <c r="V45" s="8">
        <f>_XLL.INTERPOLATION($P$25:$P$100,$I$25:$I$100,R45,0)</f>
        <v>22.49412687398924</v>
      </c>
      <c r="X45" s="3">
        <f>X44+X$35</f>
        <v>80</v>
      </c>
      <c r="Y45" s="3">
        <f>X45</f>
        <v>80</v>
      </c>
      <c r="Z45" s="5">
        <f>c/X45/1000000</f>
        <v>3.747405725</v>
      </c>
      <c r="AA45" s="5">
        <f>Z45</f>
        <v>3.747405725</v>
      </c>
      <c r="AB45" s="8" t="s">
        <v>54</v>
      </c>
      <c r="AC45" s="3">
        <f>AC44</f>
        <v>1.1E-05</v>
      </c>
      <c r="AD45" s="3">
        <f>AD44</f>
        <v>1.07E-05</v>
      </c>
      <c r="AE45" s="3" t="str">
        <f>AE44</f>
        <v>x</v>
      </c>
      <c r="AF45" s="3">
        <v>1</v>
      </c>
      <c r="AG45" s="3">
        <f>AG44</f>
        <v>0.97</v>
      </c>
      <c r="AH45" s="3" t="s">
        <v>54</v>
      </c>
    </row>
    <row r="46" spans="1:22" ht="13.5">
      <c r="A46" s="8">
        <f>A45++A$18</f>
        <v>12</v>
      </c>
      <c r="B46" s="8">
        <f>F46*c/A46^2</f>
        <v>8.961369429527257E-06</v>
      </c>
      <c r="C46" s="8">
        <f>B46/B$18</f>
        <v>0.9010194384680311</v>
      </c>
      <c r="E46" s="8">
        <f>c/A46*1000000</f>
        <v>24982704833333.332</v>
      </c>
      <c r="F46" s="8">
        <f>2*h*E46^3/c^2/(EXP(h*E46/kT)-1)</f>
        <v>4.3044351631151605E-12</v>
      </c>
      <c r="H46" s="8">
        <f>H45+H$18</f>
        <v>24000000000000</v>
      </c>
      <c r="I46" s="8">
        <f>H46/THz</f>
        <v>24</v>
      </c>
      <c r="J46" s="8">
        <f>2*h*H46^3/c^2/(EXP(h*H46/kT)-1)</f>
        <v>4.480149329544608E-12</v>
      </c>
      <c r="L46" s="8">
        <f>L45+(A46-A45)*(B46+B45)/2/micron</f>
        <v>58.99154915397671</v>
      </c>
      <c r="M46" s="8">
        <f>(1-L46/O$19)</f>
        <v>0.5959090971858765</v>
      </c>
      <c r="O46" s="8">
        <f>O45+(H46-H45)*(J46+J45)/2</f>
        <v>82.8620417219378</v>
      </c>
      <c r="P46" s="8">
        <f>O46/O$19</f>
        <v>0.5676032877360405</v>
      </c>
      <c r="R46" s="8">
        <f>R45+R$22</f>
        <v>0.5400000000000001</v>
      </c>
      <c r="T46" s="8">
        <f>_XLL.INTERPOLATION($M$25:$M$100,$A$25:$A$100,R46,0)</f>
        <v>12.948312354526774</v>
      </c>
      <c r="V46" s="8">
        <f>_XLL.INTERPOLATION($P$25:$P$100,$I$25:$I$100,R46,0)</f>
        <v>23.116786486330057</v>
      </c>
    </row>
    <row r="47" spans="1:22" ht="13.5">
      <c r="A47" s="8">
        <f>A46++A$18</f>
        <v>12.5</v>
      </c>
      <c r="B47" s="8">
        <f>F47*c/A47^2</f>
        <v>8.601425608209492E-06</v>
      </c>
      <c r="C47" s="8">
        <f>B47/B$18</f>
        <v>0.8648289452276605</v>
      </c>
      <c r="E47" s="8">
        <f>c/A47*1000000</f>
        <v>23983396640000</v>
      </c>
      <c r="F47" s="8">
        <f>2*h*E47^3/c^2/(EXP(h*E47/kT)-1)</f>
        <v>4.483010547525959E-12</v>
      </c>
      <c r="H47" s="8">
        <f>H46+H$18</f>
        <v>25000000000000</v>
      </c>
      <c r="I47" s="8">
        <f>H47/THz</f>
        <v>25</v>
      </c>
      <c r="J47" s="8">
        <f>2*h*H47^3/c^2/(EXP(h*H47/kT)-1)</f>
        <v>4.301240825563985E-12</v>
      </c>
      <c r="L47" s="8">
        <f>L46+(A47-A46)*(B47+B46)/2/micron</f>
        <v>63.3822479134109</v>
      </c>
      <c r="M47" s="8">
        <f>(1-L47/O$19)</f>
        <v>0.5658329006606151</v>
      </c>
      <c r="O47" s="8">
        <f>O46+(H47-H46)*(J47+J46)/2</f>
        <v>87.2527367994921</v>
      </c>
      <c r="P47" s="8">
        <f>O47/O$19</f>
        <v>0.5976794590405</v>
      </c>
      <c r="R47" s="8">
        <f>R46+R$22</f>
        <v>0.5600000000000002</v>
      </c>
      <c r="T47" s="8">
        <f>_XLL.INTERPOLATION($M$25:$M$100,$A$25:$A$100,R47,0)</f>
        <v>12.601226008772134</v>
      </c>
      <c r="V47" s="8">
        <f>_XLL.INTERPOLATION($P$25:$P$100,$I$25:$I$100,R47,0)</f>
        <v>23.756720049401075</v>
      </c>
    </row>
    <row r="48" spans="1:22" ht="13.5">
      <c r="A48" s="8">
        <f>A47++A$18</f>
        <v>13</v>
      </c>
      <c r="B48" s="8">
        <f>F48*c/A48^2</f>
        <v>8.222726650135395E-06</v>
      </c>
      <c r="C48" s="8">
        <f>B48/B$18</f>
        <v>0.8267527197985353</v>
      </c>
      <c r="E48" s="8">
        <f>c/A48*1000000</f>
        <v>23060958307692.31</v>
      </c>
      <c r="F48" s="8">
        <f>2*h*E48^3/c^2/(EXP(h*E48/kT)-1)</f>
        <v>4.635342773942905E-12</v>
      </c>
      <c r="H48" s="8">
        <f>H47+H$18</f>
        <v>26000000000000</v>
      </c>
      <c r="I48" s="8">
        <f>H48/THz</f>
        <v>26</v>
      </c>
      <c r="J48" s="8">
        <f>2*h*H48^3/c^2/(EXP(h*H48/kT)-1)</f>
        <v>4.111692442618196E-12</v>
      </c>
      <c r="L48" s="8">
        <f>L47+(A48-A47)*(B48+B47)/2/micron</f>
        <v>67.58828597799712</v>
      </c>
      <c r="M48" s="8">
        <f>(1-L48/O$19)</f>
        <v>0.5370216261108836</v>
      </c>
      <c r="O48" s="8">
        <f>O47+(H48-H47)*(J48+J47)/2</f>
        <v>91.45920343358318</v>
      </c>
      <c r="P48" s="8">
        <f>O48/O$19</f>
        <v>0.6264936692825575</v>
      </c>
      <c r="R48" s="8">
        <f>R47+R$22</f>
        <v>0.5800000000000002</v>
      </c>
      <c r="T48" s="8">
        <f>_XLL.INTERPOLATION($M$25:$M$100,$A$25:$A$100,R48,0)</f>
        <v>12.264479871524214</v>
      </c>
      <c r="V48" s="8">
        <f>_XLL.INTERPOLATION($P$25:$P$100,$I$25:$I$100,R48,0)</f>
        <v>24.412177206282955</v>
      </c>
    </row>
    <row r="49" spans="1:22" ht="13.5">
      <c r="A49" s="8">
        <f>A48++A$18</f>
        <v>13.5</v>
      </c>
      <c r="B49" s="8">
        <f>F49*c/A49^2</f>
        <v>7.834963908311338E-06</v>
      </c>
      <c r="C49" s="8">
        <f>B49/B$18</f>
        <v>0.7877651776996747</v>
      </c>
      <c r="E49" s="8">
        <f>c/A49*1000000</f>
        <v>22206848740740.742</v>
      </c>
      <c r="F49" s="8">
        <f>2*h*E49^3/c^2/(EXP(h*E49/kT)-1)</f>
        <v>4.763035674132074E-12</v>
      </c>
      <c r="H49" s="8">
        <f>H48+H$18</f>
        <v>27000000000000</v>
      </c>
      <c r="I49" s="8">
        <f>H49/THz</f>
        <v>27</v>
      </c>
      <c r="J49" s="8">
        <f>2*h*H49^3/c^2/(EXP(h*H49/kT)-1)</f>
        <v>3.9146980440397254E-12</v>
      </c>
      <c r="L49" s="8">
        <f>L48+(A49-A48)*(B49+B48)/2/micron</f>
        <v>71.6027086176088</v>
      </c>
      <c r="M49" s="8">
        <f>(1-L49/O$19)</f>
        <v>0.5095229132955279</v>
      </c>
      <c r="O49" s="8">
        <f>O48+(H49-H48)*(J49+J48)/2</f>
        <v>95.47239867691215</v>
      </c>
      <c r="P49" s="8">
        <f>O49/O$19</f>
        <v>0.6539839744585291</v>
      </c>
      <c r="R49" s="8">
        <f>R48+R$22</f>
        <v>0.6000000000000002</v>
      </c>
      <c r="T49" s="8">
        <f>_XLL.INTERPOLATION($M$25:$M$100,$A$25:$A$100,R49,0)</f>
        <v>11.934557994292382</v>
      </c>
      <c r="V49" s="8">
        <f>_XLL.INTERPOLATION($P$25:$P$100,$I$25:$I$100,R49,0)</f>
        <v>25.080534602198227</v>
      </c>
    </row>
    <row r="50" spans="1:22" ht="13.5">
      <c r="A50" s="8">
        <f>A49++A$18</f>
        <v>14</v>
      </c>
      <c r="B50" s="8">
        <f>F50*c/A50^2</f>
        <v>7.4456693179186006E-06</v>
      </c>
      <c r="C50" s="8">
        <f>B50/B$18</f>
        <v>0.7486236161344787</v>
      </c>
      <c r="E50" s="8">
        <f>c/A50*1000000</f>
        <v>21413747000000</v>
      </c>
      <c r="F50" s="8">
        <f>2*h*E50^3/c^2/(EXP(h*E50/kT)-1)</f>
        <v>4.867871580385273E-12</v>
      </c>
      <c r="H50" s="8">
        <f>H49+H$18</f>
        <v>28000000000000</v>
      </c>
      <c r="I50" s="8">
        <f>H50/THz</f>
        <v>28</v>
      </c>
      <c r="J50" s="8">
        <f>2*h*H50^3/c^2/(EXP(h*H50/kT)-1)</f>
        <v>3.713126616355504E-12</v>
      </c>
      <c r="L50" s="8">
        <f>L49+(A50-A49)*(B50+B49)/2/micron</f>
        <v>75.42286692416629</v>
      </c>
      <c r="M50" s="8">
        <f>(1-L50/O$19)</f>
        <v>0.4833549071806109</v>
      </c>
      <c r="O50" s="8">
        <f>O49+(H50-H49)*(J50+J49)/2</f>
        <v>99.28631100710976</v>
      </c>
      <c r="P50" s="8">
        <f>O50/O$19</f>
        <v>0.6801091957633773</v>
      </c>
      <c r="R50" s="8">
        <f>R49+R$22</f>
        <v>0.6200000000000002</v>
      </c>
      <c r="T50" s="8">
        <f>_XLL.INTERPOLATION($M$25:$M$100,$A$25:$A$100,R50,0)</f>
        <v>11.614618808831016</v>
      </c>
      <c r="V50" s="8">
        <f>_XLL.INTERPOLATION($P$25:$P$100,$I$25:$I$100,R50,0)</f>
        <v>25.774636568970436</v>
      </c>
    </row>
    <row r="51" spans="1:22" ht="13.5">
      <c r="A51" s="8">
        <f>A50++A$18</f>
        <v>14.5</v>
      </c>
      <c r="B51" s="8">
        <f>F51*c/A51^2</f>
        <v>7.060576649871105E-06</v>
      </c>
      <c r="C51" s="8">
        <f>B51/B$18</f>
        <v>0.7099045361712041</v>
      </c>
      <c r="E51" s="8">
        <f>c/A51*1000000</f>
        <v>20675341931034.484</v>
      </c>
      <c r="F51" s="8">
        <f>2*h*E51^3/c^2/(EXP(h*E51/kT)-1)</f>
        <v>4.951713096916533E-12</v>
      </c>
      <c r="H51" s="8">
        <f>H50+H$18</f>
        <v>29000000000000</v>
      </c>
      <c r="I51" s="8">
        <f>H51/THz</f>
        <v>29</v>
      </c>
      <c r="J51" s="8">
        <f>2*h*H51^3/c^2/(EXP(h*H51/kT)-1)</f>
        <v>3.5095190440453235E-12</v>
      </c>
      <c r="L51" s="8">
        <f>L50+(A51-A50)*(B51+B50)/2/micron</f>
        <v>79.04942841611371</v>
      </c>
      <c r="M51" s="8">
        <f>(1-L51/O$19)</f>
        <v>0.4585130352784694</v>
      </c>
      <c r="O51" s="8">
        <f>O50+(H51-H50)*(J51+J50)/2</f>
        <v>102.89763383731017</v>
      </c>
      <c r="P51" s="8">
        <f>O51/O$19</f>
        <v>0.7048466831448316</v>
      </c>
      <c r="R51" s="8">
        <f>R50+R$22</f>
        <v>0.6400000000000002</v>
      </c>
      <c r="T51" s="8">
        <f>_XLL.INTERPOLATION($M$25:$M$100,$A$25:$A$100,R51,0)</f>
        <v>11.301338859887224</v>
      </c>
      <c r="V51" s="8">
        <f>_XLL.INTERPOLATION($P$25:$P$100,$I$25:$I$100,R51,0)</f>
        <v>26.49131250566284</v>
      </c>
    </row>
    <row r="52" spans="1:22" ht="13.5">
      <c r="A52" s="8">
        <f>A51++A$18</f>
        <v>15</v>
      </c>
      <c r="B52" s="8">
        <f>F52*c/A52^2</f>
        <v>6.683947916456614E-06</v>
      </c>
      <c r="C52" s="8">
        <f>B52/B$18</f>
        <v>0.6720364611453146</v>
      </c>
      <c r="E52" s="8">
        <f>c/A52*1000000</f>
        <v>19986163866666.668</v>
      </c>
      <c r="F52" s="8">
        <f>2*h*E52^3/c^2/(EXP(h*E52/kT)-1)</f>
        <v>5.0164313379849534E-12</v>
      </c>
      <c r="H52" s="8">
        <f>H51+H$18</f>
        <v>30000000000000</v>
      </c>
      <c r="I52" s="8">
        <f>H52/THz</f>
        <v>30</v>
      </c>
      <c r="J52" s="8">
        <f>2*h*H52^3/c^2/(EXP(h*H52/kT)-1)</f>
        <v>3.306093195275752E-12</v>
      </c>
      <c r="L52" s="8">
        <f>L51+(A52-A51)*(B52+B51)/2/micron</f>
        <v>82.48555955769564</v>
      </c>
      <c r="M52" s="8">
        <f>(1-L52/O$19)</f>
        <v>0.4349756073739174</v>
      </c>
      <c r="O52" s="8">
        <f>O51+(H52-H51)*(J52+J51)/2</f>
        <v>106.3054399569707</v>
      </c>
      <c r="P52" s="8">
        <f>O52/O$19</f>
        <v>0.7281900852296755</v>
      </c>
      <c r="R52" s="8">
        <f>R51+R$22</f>
        <v>0.6600000000000003</v>
      </c>
      <c r="T52" s="8">
        <f>_XLL.INTERPOLATION($M$25:$M$100,$A$25:$A$100,R52,0)</f>
        <v>10.991989264539477</v>
      </c>
      <c r="V52" s="8">
        <f>_XLL.INTERPOLATION($P$25:$P$100,$I$25:$I$100,R52,0)</f>
        <v>27.230276538953365</v>
      </c>
    </row>
    <row r="53" spans="1:22" ht="13.5">
      <c r="A53" s="8">
        <f>A52++A$18</f>
        <v>15.5</v>
      </c>
      <c r="B53" s="8">
        <f>F53*c/A53^2</f>
        <v>6.318857838692519E-06</v>
      </c>
      <c r="C53" s="8">
        <f>B53/B$18</f>
        <v>0.6353285383837142</v>
      </c>
      <c r="E53" s="8">
        <f>c/A53*1000000</f>
        <v>19341448903225.805</v>
      </c>
      <c r="F53" s="8">
        <f>2*h*E53^3/c^2/(EXP(h*E53/kT)-1)</f>
        <v>5.063855194602253E-12</v>
      </c>
      <c r="H53" s="8">
        <f>H52+H$18</f>
        <v>31000000000000</v>
      </c>
      <c r="I53" s="8">
        <f>H53/THz</f>
        <v>31</v>
      </c>
      <c r="J53" s="8">
        <f>2*h*H53^3/c^2/(EXP(h*H53/kT)-1)</f>
        <v>3.1047554665387235E-12</v>
      </c>
      <c r="L53" s="8">
        <f>L52+(A53-A52)*(B53+B52)/2/micron</f>
        <v>85.73626099648293</v>
      </c>
      <c r="M53" s="8">
        <f>(1-L53/O$19)</f>
        <v>0.41270836913357056</v>
      </c>
      <c r="O53" s="8">
        <f>O52+(H53-H52)*(J53+J52)/2</f>
        <v>109.51086428787794</v>
      </c>
      <c r="P53" s="8">
        <f>O53/O$19</f>
        <v>0.7501471762088899</v>
      </c>
      <c r="R53" s="8">
        <f>R52+R$22</f>
        <v>0.6800000000000003</v>
      </c>
      <c r="T53" s="8">
        <f>_XLL.INTERPOLATION($M$25:$M$100,$A$25:$A$100,R53,0)</f>
        <v>10.690440136851604</v>
      </c>
      <c r="V53" s="8">
        <f>_XLL.INTERPOLATION($P$25:$P$100,$I$25:$I$100,R53,0)</f>
        <v>27.99582029326746</v>
      </c>
    </row>
    <row r="54" spans="1:22" ht="13.5">
      <c r="A54" s="8">
        <f>A53++A$18</f>
        <v>16</v>
      </c>
      <c r="B54" s="8">
        <f>F54*c/A54^2</f>
        <v>5.967435557475909E-06</v>
      </c>
      <c r="C54" s="8">
        <f>B54/B$18</f>
        <v>0.5999948420131976</v>
      </c>
      <c r="E54" s="8">
        <f>c/A54*1000000</f>
        <v>18737028625000</v>
      </c>
      <c r="F54" s="8">
        <f>2*h*E54^3/c^2/(EXP(h*E54/kT)-1)</f>
        <v>5.095736940499793E-12</v>
      </c>
      <c r="H54" s="8">
        <f>H53+H$18</f>
        <v>32000000000000</v>
      </c>
      <c r="I54" s="8">
        <f>H54/THz</f>
        <v>32</v>
      </c>
      <c r="J54" s="8">
        <f>2*h*H54^3/c^2/(EXP(h*H54/kT)-1)</f>
        <v>2.9071171529744803E-12</v>
      </c>
      <c r="L54" s="8">
        <f>L53+(A54-A53)*(B54+B53)/2/micron</f>
        <v>88.80783434552504</v>
      </c>
      <c r="M54" s="8">
        <f>(1-L54/O$19)</f>
        <v>0.39166815463717686</v>
      </c>
      <c r="O54" s="8">
        <f>O53+(H54-H53)*(J54+J53)/2</f>
        <v>112.51680059763454</v>
      </c>
      <c r="P54" s="8">
        <f>O54/O$19</f>
        <v>0.770737778331252</v>
      </c>
      <c r="R54" s="8">
        <f>R53+R$22</f>
        <v>0.7000000000000003</v>
      </c>
      <c r="T54" s="8">
        <f>_XLL.INTERPOLATION($M$25:$M$100,$A$25:$A$100,R54,0)</f>
        <v>10.390868267086246</v>
      </c>
      <c r="V54" s="8">
        <f>_XLL.INTERPOLATION($P$25:$P$100,$I$25:$I$100,R54,0)</f>
        <v>28.804075366665376</v>
      </c>
    </row>
    <row r="55" spans="1:22" ht="13.5">
      <c r="A55" s="8">
        <f>A54++A$18</f>
        <v>16.5</v>
      </c>
      <c r="B55" s="8">
        <f>F55*c/A55^2</f>
        <v>5.631066193251644E-06</v>
      </c>
      <c r="C55" s="8">
        <f>B55/B$18</f>
        <v>0.5661746387446461</v>
      </c>
      <c r="E55" s="8">
        <f>c/A55*1000000</f>
        <v>18169239878787.88</v>
      </c>
      <c r="F55" s="8">
        <f>2*h*E55^3/c^2/(EXP(h*E55/kT)-1)</f>
        <v>5.113730283077235E-12</v>
      </c>
      <c r="H55" s="8">
        <f>H54+H$18</f>
        <v>33000000000000</v>
      </c>
      <c r="I55" s="8">
        <f>H55/THz</f>
        <v>33</v>
      </c>
      <c r="J55" s="8">
        <f>2*h*H55^3/c^2/(EXP(h*H55/kT)-1)</f>
        <v>2.7145142317635904E-12</v>
      </c>
      <c r="L55" s="8">
        <f>L54+(A55-A54)*(B55+B54)/2/micron</f>
        <v>91.70745978320693</v>
      </c>
      <c r="M55" s="8">
        <f>(1-L55/O$19)</f>
        <v>0.37180577980993956</v>
      </c>
      <c r="O55" s="8">
        <f>O54+(H55-H54)*(J55+J54)/2</f>
        <v>115.32761629000358</v>
      </c>
      <c r="P55" s="8">
        <f>O55/O$19</f>
        <v>0.7899918082230394</v>
      </c>
      <c r="R55" s="8">
        <f>R54+R$22</f>
        <v>0.7200000000000003</v>
      </c>
      <c r="T55" s="8">
        <f>_XLL.INTERPOLATION($M$25:$M$100,$A$25:$A$100,R55,0)</f>
        <v>10.094685405415733</v>
      </c>
      <c r="V55" s="8">
        <f>_XLL.INTERPOLATION($P$25:$P$100,$I$25:$I$100,R55,0)</f>
        <v>29.64914774633502</v>
      </c>
    </row>
    <row r="56" spans="1:22" ht="13.5">
      <c r="A56" s="8">
        <f>A55++A$18</f>
        <v>17</v>
      </c>
      <c r="B56" s="8">
        <f>F56*c/A56^2</f>
        <v>5.310556497502304E-06</v>
      </c>
      <c r="C56" s="8">
        <f>B56/B$18</f>
        <v>0.5339490432752643</v>
      </c>
      <c r="E56" s="8">
        <f>c/A56*1000000</f>
        <v>17634850470588.24</v>
      </c>
      <c r="F56" s="8">
        <f>2*h*E56^3/c^2/(EXP(h*E56/kT)-1)</f>
        <v>5.119377712224387E-12</v>
      </c>
      <c r="H56" s="8">
        <f>H55+H$18</f>
        <v>34000000000000</v>
      </c>
      <c r="I56" s="8">
        <f>H56/THz</f>
        <v>34</v>
      </c>
      <c r="J56" s="8">
        <f>2*h*H56^3/c^2/(EXP(h*H56/kT)-1)</f>
        <v>2.5280293602540016E-12</v>
      </c>
      <c r="L56" s="8">
        <f>L55+(A56-A55)*(B56+B55)/2/micron</f>
        <v>94.44286545589542</v>
      </c>
      <c r="M56" s="8">
        <f>(1-L56/O$19)</f>
        <v>0.35306830700761616</v>
      </c>
      <c r="O56" s="8">
        <f>O55+(H56-H55)*(J56+J55)/2</f>
        <v>117.94888808601237</v>
      </c>
      <c r="P56" s="8">
        <f>O56/O$19</f>
        <v>0.8079474663090076</v>
      </c>
      <c r="R56" s="8">
        <f>R55+R$22</f>
        <v>0.7400000000000003</v>
      </c>
      <c r="T56" s="8">
        <f>_XLL.INTERPOLATION($M$25:$M$100,$A$25:$A$100,R56,0)</f>
        <v>9.800066316581576</v>
      </c>
      <c r="V56" s="8">
        <f>_XLL.INTERPOLATION($P$25:$P$100,$I$25:$I$100,R56,0)</f>
        <v>30.53786336184081</v>
      </c>
    </row>
    <row r="57" spans="1:22" ht="13.5">
      <c r="A57" s="8">
        <f>A56++A$18</f>
        <v>17.5</v>
      </c>
      <c r="B57" s="8">
        <f>F57*c/A57^2</f>
        <v>5.006269405716431E-06</v>
      </c>
      <c r="C57" s="8">
        <f>B57/B$18</f>
        <v>0.5033545468949895</v>
      </c>
      <c r="E57" s="8">
        <f>c/A57*1000000</f>
        <v>17130997600000.002</v>
      </c>
      <c r="F57" s="8">
        <f>2*h*E57^3/c^2/(EXP(h*E57/kT)-1)</f>
        <v>5.114104656697725E-12</v>
      </c>
      <c r="H57" s="8">
        <f>H56+H$18</f>
        <v>35000000000000</v>
      </c>
      <c r="I57" s="8">
        <f>H57/THz</f>
        <v>35</v>
      </c>
      <c r="J57" s="8">
        <f>2*h*H57^3/c^2/(EXP(h*H57/kT)-1)</f>
        <v>2.3485150925565633E-12</v>
      </c>
      <c r="L57" s="8">
        <f>L56+(A57-A56)*(B57+B56)/2/micron</f>
        <v>97.0220719317001</v>
      </c>
      <c r="M57" s="8">
        <f>(1-L57/O$19)</f>
        <v>0.33540079550301805</v>
      </c>
      <c r="O57" s="8">
        <f>O56+(H57-H56)*(J57+J56)/2</f>
        <v>120.38716031241766</v>
      </c>
      <c r="P57" s="8">
        <f>O57/O$19</f>
        <v>0.82464958109333</v>
      </c>
      <c r="R57" s="8">
        <f>R56+R$22</f>
        <v>0.7600000000000003</v>
      </c>
      <c r="T57" s="8">
        <f>_XLL.INTERPOLATION($M$25:$M$100,$A$25:$A$100,R57,0)</f>
        <v>9.50618205819015</v>
      </c>
      <c r="V57" s="8">
        <f>_XLL.INTERPOLATION($P$25:$P$100,$I$25:$I$100,R57,0)</f>
        <v>31.478510717295144</v>
      </c>
    </row>
    <row r="58" spans="1:22" ht="13.5">
      <c r="A58" s="8">
        <f>A57++A$18</f>
        <v>18</v>
      </c>
      <c r="B58" s="8">
        <f>F58*c/A58^2</f>
        <v>4.7182322572575476E-06</v>
      </c>
      <c r="C58" s="8">
        <f>B58/B$18</f>
        <v>0.4743938984357007</v>
      </c>
      <c r="E58" s="8">
        <f>c/A58*1000000</f>
        <v>16655136555555.557</v>
      </c>
      <c r="F58" s="8">
        <f>2*h*E58^3/c^2/(EXP(h*E58/kT)-1)</f>
        <v>5.099218511198988E-12</v>
      </c>
      <c r="H58" s="8">
        <f>H57+H$18</f>
        <v>36000000000000</v>
      </c>
      <c r="I58" s="8">
        <f>H58/THz</f>
        <v>36</v>
      </c>
      <c r="J58" s="8">
        <f>2*h*H58^3/c^2/(EXP(h*H58/kT)-1)</f>
        <v>2.1766175042137374E-12</v>
      </c>
      <c r="L58" s="8">
        <f>L57+(A58-A57)*(B58+B57)/2/micron</f>
        <v>99.45319734744359</v>
      </c>
      <c r="M58" s="8">
        <f>(1-L58/O$19)</f>
        <v>0.31874763622527214</v>
      </c>
      <c r="O58" s="8">
        <f>O57+(H58-H57)*(J58+J57)/2</f>
        <v>122.64972661080282</v>
      </c>
      <c r="P58" s="8">
        <f>O58/O$19</f>
        <v>0.840148113871387</v>
      </c>
      <c r="R58" s="8">
        <f>R57+R$22</f>
        <v>0.7800000000000004</v>
      </c>
      <c r="T58" s="8">
        <f>_XLL.INTERPOLATION($M$25:$M$100,$A$25:$A$100,R58,0)</f>
        <v>9.210930745923566</v>
      </c>
      <c r="V58" s="8">
        <f>_XLL.INTERPOLATION($P$25:$P$100,$I$25:$I$100,R58,0)</f>
        <v>32.48105366620933</v>
      </c>
    </row>
    <row r="59" spans="1:22" ht="13.5">
      <c r="A59" s="8">
        <f>A58++A$18</f>
        <v>18.5</v>
      </c>
      <c r="B59" s="8">
        <f>F59*c/A59^2</f>
        <v>4.446223083581664E-06</v>
      </c>
      <c r="C59" s="8">
        <f>B59/B$18</f>
        <v>0.44704478010607873</v>
      </c>
      <c r="E59" s="8">
        <f>c/A59*1000000</f>
        <v>16204997729729.73</v>
      </c>
      <c r="F59" s="8">
        <f>2*h*E59^3/c^2/(EXP(h*E59/kT)-1)</f>
        <v>5.07591105029008E-12</v>
      </c>
      <c r="H59" s="8">
        <f>H58+H$18</f>
        <v>37000000000000</v>
      </c>
      <c r="I59" s="8">
        <f>H59/THz</f>
        <v>37</v>
      </c>
      <c r="J59" s="8">
        <f>2*h*H59^3/c^2/(EXP(h*H59/kT)-1)</f>
        <v>2.0127995818389655E-12</v>
      </c>
      <c r="L59" s="8">
        <f>L58+(A59-A58)*(B59+B58)/2/micron</f>
        <v>101.74431118265339</v>
      </c>
      <c r="M59" s="8">
        <f>(1-L59/O$19)</f>
        <v>0.30305355340497986</v>
      </c>
      <c r="O59" s="8">
        <f>O58+(H59-H58)*(J59+J58)/2</f>
        <v>124.74443515382917</v>
      </c>
      <c r="P59" s="8">
        <f>O59/O$19</f>
        <v>0.8544968244650791</v>
      </c>
      <c r="R59" s="8">
        <f>R58+R$22</f>
        <v>0.8000000000000004</v>
      </c>
      <c r="T59" s="8">
        <f>_XLL.INTERPOLATION($M$25:$M$100,$A$25:$A$100,R59,0)</f>
        <v>8.913924212839436</v>
      </c>
      <c r="V59" s="8">
        <f>_XLL.INTERPOLATION($P$25:$P$100,$I$25:$I$100,R59,0)</f>
        <v>33.55738373548013</v>
      </c>
    </row>
    <row r="60" spans="1:22" ht="13.5">
      <c r="A60" s="8">
        <f>A59++A$18</f>
        <v>19</v>
      </c>
      <c r="B60" s="8">
        <f>F60*c/A60^2</f>
        <v>4.189838859966885E-06</v>
      </c>
      <c r="C60" s="8">
        <f>B60/B$18</f>
        <v>0.4212666698507094</v>
      </c>
      <c r="E60" s="8">
        <f>c/A60*1000000</f>
        <v>15778550421052.63</v>
      </c>
      <c r="F60" s="8">
        <f>2*h*E60^3/c^2/(EXP(h*E60/kT)-1)</f>
        <v>5.045263108146788E-12</v>
      </c>
      <c r="H60" s="8">
        <f>H59+H$18</f>
        <v>38000000000000</v>
      </c>
      <c r="I60" s="8">
        <f>H60/THz</f>
        <v>38</v>
      </c>
      <c r="J60" s="8">
        <f>2*h*H60^3/c^2/(EXP(h*H60/kT)-1)</f>
        <v>1.857363882248848E-12</v>
      </c>
      <c r="L60" s="8">
        <f>L59+(A60-A59)*(B60+B59)/2/micron</f>
        <v>103.90332666854053</v>
      </c>
      <c r="M60" s="8">
        <f>(1-L60/O$19)</f>
        <v>0.2882643415705082</v>
      </c>
      <c r="O60" s="8">
        <f>O59+(H60-H59)*(J60+J59)/2</f>
        <v>126.67951688587308</v>
      </c>
      <c r="P60" s="8">
        <f>O60/O$19</f>
        <v>0.867752094674711</v>
      </c>
      <c r="R60" s="8">
        <f>R59+R$22</f>
        <v>0.8200000000000004</v>
      </c>
      <c r="T60" s="8">
        <f>_XLL.INTERPOLATION($M$25:$M$100,$A$25:$A$100,R60,0)</f>
        <v>8.61260192121526</v>
      </c>
      <c r="V60" s="8">
        <f>_XLL.INTERPOLATION($P$25:$P$100,$I$25:$I$100,R60,0)</f>
        <v>34.721617223125904</v>
      </c>
    </row>
    <row r="61" spans="1:22" ht="13.5">
      <c r="A61" s="8">
        <f>A60++A$18</f>
        <v>19.5</v>
      </c>
      <c r="B61" s="8">
        <f>F61*c/A61^2</f>
        <v>3.948549071247174E-06</v>
      </c>
      <c r="C61" s="8">
        <f>B61/B$18</f>
        <v>0.39700622710811245</v>
      </c>
      <c r="E61" s="8">
        <f>c/A61*1000000</f>
        <v>15373972205128.205</v>
      </c>
      <c r="F61" s="8">
        <f>2*h*E61^3/c^2/(EXP(h*E61/kT)-1)</f>
        <v>5.008250689020795E-12</v>
      </c>
      <c r="H61" s="8">
        <f>H60+H$18</f>
        <v>39000000000000</v>
      </c>
      <c r="I61" s="8">
        <f>H61/THz</f>
        <v>39</v>
      </c>
      <c r="J61" s="8">
        <f>2*h*H61^3/c^2/(EXP(h*H61/kT)-1)</f>
        <v>1.7104740934811851E-12</v>
      </c>
      <c r="L61" s="8">
        <f>L60+(A61-A60)*(B61+B60)/2/micron</f>
        <v>105.93792365134405</v>
      </c>
      <c r="M61" s="8">
        <f>(1-L61/O$19)</f>
        <v>0.27432739393249983</v>
      </c>
      <c r="O61" s="8">
        <f>O60+(H61-H60)*(J61+J60)/2</f>
        <v>128.4634358737381</v>
      </c>
      <c r="P61" s="8">
        <f>O61/O$19</f>
        <v>0.8799719031844361</v>
      </c>
      <c r="R61" s="8">
        <f>R60+R$22</f>
        <v>0.8400000000000004</v>
      </c>
      <c r="T61" s="8">
        <f>_XLL.INTERPOLATION($M$25:$M$100,$A$25:$A$100,R61,0)</f>
        <v>8.303663923476892</v>
      </c>
      <c r="V61" s="8">
        <f>_XLL.INTERPOLATION($P$25:$P$100,$I$25:$I$100,R61,0)</f>
        <v>35.99044336173574</v>
      </c>
    </row>
    <row r="62" spans="1:22" ht="13.5">
      <c r="A62" s="8">
        <f>A61++A$18</f>
        <v>20</v>
      </c>
      <c r="B62" s="8">
        <f>F62*c/A62^2</f>
        <v>3.7217374163767027E-06</v>
      </c>
      <c r="C62" s="8">
        <f>B62/B$18</f>
        <v>0.374201485989413</v>
      </c>
      <c r="E62" s="8">
        <f>c/A62*1000000</f>
        <v>14989622900000</v>
      </c>
      <c r="F62" s="8">
        <f>2*h*E62^3/c^2/(EXP(h*E62/kT)-1)</f>
        <v>4.965751895435212E-12</v>
      </c>
      <c r="H62" s="8">
        <f>H61+H$18</f>
        <v>40000000000000</v>
      </c>
      <c r="I62" s="8">
        <f>H62/THz</f>
        <v>40</v>
      </c>
      <c r="J62" s="8">
        <f>2*h*H62^3/c^2/(EXP(h*H62/kT)-1)</f>
        <v>1.5721752388675074E-12</v>
      </c>
      <c r="L62" s="8">
        <f>L61+(A62-A61)*(B62+B61)/2/micron</f>
        <v>107.85549527325001</v>
      </c>
      <c r="M62" s="8">
        <f>(1-L62/O$19)</f>
        <v>0.2611920676184851</v>
      </c>
      <c r="O62" s="8">
        <f>O61+(H62-H61)*(J62+J61)/2</f>
        <v>130.10476053991243</v>
      </c>
      <c r="P62" s="8">
        <f>O62/O$19</f>
        <v>0.8912149435127095</v>
      </c>
      <c r="R62" s="8">
        <f>R61+R$22</f>
        <v>0.8600000000000004</v>
      </c>
      <c r="T62" s="8">
        <f>_XLL.INTERPOLATION($M$25:$M$100,$A$25:$A$100,R62,0)</f>
        <v>7.989535696330252</v>
      </c>
      <c r="V62" s="8">
        <f>_XLL.INTERPOLATION($P$25:$P$100,$I$25:$I$100,R62,0)</f>
        <v>37.415168868524646</v>
      </c>
    </row>
    <row r="63" spans="1:22" ht="13.5">
      <c r="A63" s="8">
        <f>A62++A$18</f>
        <v>20.5</v>
      </c>
      <c r="B63" s="8">
        <f>F63*c/A63^2</f>
        <v>3.5087339986892212E-06</v>
      </c>
      <c r="C63" s="8">
        <f>B63/B$18</f>
        <v>0.35278509184275736</v>
      </c>
      <c r="E63" s="8">
        <f>c/A63*1000000</f>
        <v>14624022341463.414</v>
      </c>
      <c r="F63" s="8">
        <f>2*h*E63^3/c^2/(EXP(h*E63/kT)-1)</f>
        <v>4.918554231771719E-12</v>
      </c>
      <c r="H63" s="8">
        <f>H62+H$18</f>
        <v>41000000000000</v>
      </c>
      <c r="I63" s="8">
        <f>H63/THz</f>
        <v>41</v>
      </c>
      <c r="J63" s="8">
        <f>2*h*H63^3/c^2/(EXP(h*H63/kT)-1)</f>
        <v>1.4424123561889133E-12</v>
      </c>
      <c r="L63" s="8">
        <f>L62+(A63-A62)*(B63+B62)/2/micron</f>
        <v>109.6631131270165</v>
      </c>
      <c r="M63" s="8">
        <f>(1-L63/O$19)</f>
        <v>0.2488099223629865</v>
      </c>
      <c r="O63" s="8">
        <f>O62+(H63-H62)*(J63+J62)/2</f>
        <v>131.61205433744064</v>
      </c>
      <c r="P63" s="8">
        <f>O63/O$19</f>
        <v>0.9015398751373986</v>
      </c>
      <c r="R63" s="8">
        <f>R62+R$22</f>
        <v>0.8800000000000004</v>
      </c>
      <c r="T63" s="8">
        <f>_XLL.INTERPOLATION($M$25:$M$100,$A$25:$A$100,R63,0)</f>
        <v>7.655419805083945</v>
      </c>
      <c r="V63" s="8">
        <f>_XLL.INTERPOLATION($P$25:$P$100,$I$25:$I$100,R63,0)</f>
        <v>39.002499040717105</v>
      </c>
    </row>
    <row r="64" spans="1:22" ht="13.5">
      <c r="A64" s="8">
        <f>A63++A$18</f>
        <v>21</v>
      </c>
      <c r="B64" s="8">
        <f>F64*c/A64^2</f>
        <v>3.3088399300130708E-06</v>
      </c>
      <c r="C64" s="8">
        <f>B64/B$18</f>
        <v>0.3326867750700745</v>
      </c>
      <c r="E64" s="8">
        <f>c/A64*1000000</f>
        <v>14275831333333.334</v>
      </c>
      <c r="F64" s="8">
        <f>2*h*E64^3/c^2/(EXP(h*E64/kT)-1)</f>
        <v>4.867361970579541E-12</v>
      </c>
      <c r="H64" s="8">
        <f>H63+H$18</f>
        <v>42000000000000</v>
      </c>
      <c r="I64" s="8">
        <f>H64/THz</f>
        <v>42</v>
      </c>
      <c r="J64" s="8">
        <f>2*h*H64^3/c^2/(EXP(h*H64/kT)-1)</f>
        <v>1.3210475584032704E-12</v>
      </c>
      <c r="L64" s="8">
        <f>L63+(A64-A63)*(B64+B63)/2/micron</f>
        <v>111.36750660919208</v>
      </c>
      <c r="M64" s="8">
        <f>(1-L64/O$19)</f>
        <v>0.23713486193754907</v>
      </c>
      <c r="O64" s="8">
        <f>O63+(H64-H63)*(J64+J63)/2</f>
        <v>132.99378429473674</v>
      </c>
      <c r="P64" s="8">
        <f>O64/O$19</f>
        <v>0.9110046970296283</v>
      </c>
      <c r="R64" s="8">
        <f>R63+R$22</f>
        <v>0.9000000000000005</v>
      </c>
      <c r="T64" s="8">
        <f>_XLL.INTERPOLATION($M$25:$M$100,$A$25:$A$100,R64,0)</f>
        <v>7.3036377530651295</v>
      </c>
      <c r="V64" s="8">
        <f>_XLL.INTERPOLATION($P$25:$P$100,$I$25:$I$100,R64,0)</f>
        <v>40.850858563197065</v>
      </c>
    </row>
    <row r="65" spans="1:16" ht="13.5">
      <c r="A65" s="8">
        <f>A64++A$18</f>
        <v>21.5</v>
      </c>
      <c r="B65" s="8">
        <f>F65*c/A65^2</f>
        <v>3.1213459191066045E-06</v>
      </c>
      <c r="C65" s="8">
        <f>B65/B$18</f>
        <v>0.3138352200983055</v>
      </c>
      <c r="E65" s="8">
        <f>c/A65*1000000</f>
        <v>13943835255813.955</v>
      </c>
      <c r="F65" s="8">
        <f>2*h*E65^3/c^2/(EXP(h*E65/kT)-1)</f>
        <v>4.812803366477711E-12</v>
      </c>
      <c r="H65" s="8">
        <f>H64+H$18</f>
        <v>43000000000000</v>
      </c>
      <c r="I65" s="8">
        <f>H65/THz</f>
        <v>43</v>
      </c>
      <c r="J65" s="8">
        <f>2*h*H65^3/c^2/(EXP(h*H65/kT)-1)</f>
        <v>1.207875442190729E-12</v>
      </c>
      <c r="L65" s="8">
        <f>L64+(A65-A64)*(B65+B64)/2/micron</f>
        <v>112.97505307147199</v>
      </c>
      <c r="M65" s="8">
        <f>(1-L65/O$19)</f>
        <v>0.2261232016137491</v>
      </c>
      <c r="O65" s="8">
        <f>O64+(H65-H64)*(J65+J64)/2</f>
        <v>134.25824579503373</v>
      </c>
      <c r="P65" s="8">
        <f>O65/O$19</f>
        <v>0.9196662323945505</v>
      </c>
    </row>
    <row r="66" spans="1:16" ht="13.5">
      <c r="A66" s="8">
        <f>A65++A$18</f>
        <v>22</v>
      </c>
      <c r="B66" s="8">
        <f>F66*c/A66^2</f>
        <v>2.945546114699031E-06</v>
      </c>
      <c r="C66" s="8">
        <f>B66/B$18</f>
        <v>0.2961594572257043</v>
      </c>
      <c r="E66" s="8">
        <f>c/A66*1000000</f>
        <v>13626929909090.908</v>
      </c>
      <c r="F66" s="8">
        <f>2*h*E66^3/c^2/(EXP(h*E66/kT)-1)</f>
        <v>4.75543757513183E-12</v>
      </c>
      <c r="H66" s="8">
        <f>H65+H$18</f>
        <v>44000000000000</v>
      </c>
      <c r="I66" s="8">
        <f>H66/THz</f>
        <v>44</v>
      </c>
      <c r="J66" s="8">
        <f>2*h*H66^3/c^2/(EXP(h*H66/kT)-1)</f>
        <v>1.102636857392917E-12</v>
      </c>
      <c r="L66" s="8">
        <f>L65+(A66-A65)*(B66+B65)/2/micron</f>
        <v>114.4917760799234</v>
      </c>
      <c r="M66" s="8">
        <f>(1-L66/O$19)</f>
        <v>0.21573368008746518</v>
      </c>
      <c r="O66" s="8">
        <f>O65+(H66-H65)*(J66+J65)/2</f>
        <v>135.41350194482555</v>
      </c>
      <c r="P66" s="8">
        <f>O66/O$19</f>
        <v>0.9275797133464145</v>
      </c>
    </row>
    <row r="67" spans="1:16" ht="13.5">
      <c r="A67" s="8">
        <f>A66++A$18</f>
        <v>22.5</v>
      </c>
      <c r="B67" s="8">
        <f>F67*c/A67^2</f>
        <v>2.7807482247909983E-06</v>
      </c>
      <c r="C67" s="8">
        <f>B67/B$18</f>
        <v>0.27958988006527635</v>
      </c>
      <c r="E67" s="8">
        <f>c/A67*1000000</f>
        <v>13324109244444.445</v>
      </c>
      <c r="F67" s="8">
        <f>2*h*E67^3/c^2/(EXP(h*E67/kT)-1)</f>
        <v>4.695761188229901E-12</v>
      </c>
      <c r="H67" s="8">
        <f>H66+H$18</f>
        <v>45000000000000</v>
      </c>
      <c r="I67" s="8">
        <f>H67/THz</f>
        <v>45</v>
      </c>
      <c r="J67" s="8">
        <f>2*h*H67^3/c^2/(EXP(h*H67/kT)-1)</f>
        <v>1.0050310860723616E-12</v>
      </c>
      <c r="L67" s="8">
        <f>L66+(A67-A66)*(B67+B66)/2/micron</f>
        <v>115.92334966479591</v>
      </c>
      <c r="M67" s="8">
        <f>(1-L67/O$19)</f>
        <v>0.20592743036776295</v>
      </c>
      <c r="O67" s="8">
        <f>O66+(H67-H66)*(J67+J66)/2</f>
        <v>136.4673359165582</v>
      </c>
      <c r="P67" s="8">
        <f>O67/O$19</f>
        <v>0.934798454456978</v>
      </c>
    </row>
    <row r="68" spans="1:16" ht="13.5">
      <c r="A68" s="8">
        <f>A67++A$18</f>
        <v>23</v>
      </c>
      <c r="B68" s="8">
        <f>F68*c/A68^2</f>
        <v>2.6262807299664663E-06</v>
      </c>
      <c r="C68" s="8">
        <f>B68/B$18</f>
        <v>0.2640589708060533</v>
      </c>
      <c r="E68" s="8">
        <f>c/A68*1000000</f>
        <v>13034454695652.174</v>
      </c>
      <c r="F68" s="8">
        <f>2*h*E68^3/c^2/(EXP(h*E68/kT)-1)</f>
        <v>4.634214334212039E-12</v>
      </c>
      <c r="H68" s="8">
        <f>H67+H$18</f>
        <v>46000000000000</v>
      </c>
      <c r="I68" s="8">
        <f>H68/THz</f>
        <v>46</v>
      </c>
      <c r="J68" s="8">
        <f>2*h*H68^3/c^2/(EXP(h*H68/kT)-1)</f>
        <v>9.147265060678168E-13</v>
      </c>
      <c r="L68" s="8">
        <f>L67+(A68-A67)*(B68+B67)/2/micron</f>
        <v>117.27510690348528</v>
      </c>
      <c r="M68" s="8">
        <f>(1-L68/O$19)</f>
        <v>0.19666792098377017</v>
      </c>
      <c r="O68" s="8">
        <f>O67+(H68-H67)*(J68+J67)/2</f>
        <v>137.42721471262828</v>
      </c>
      <c r="P68" s="8">
        <f>O68/O$19</f>
        <v>0.9413736045396394</v>
      </c>
    </row>
    <row r="69" spans="1:16" ht="13.5">
      <c r="A69" s="8">
        <f>A68++A$18</f>
        <v>23.5</v>
      </c>
      <c r="B69" s="8">
        <f>F69*c/A69^2</f>
        <v>2.481497842523488E-06</v>
      </c>
      <c r="C69" s="8">
        <f>B69/B$18</f>
        <v>0.24950179882809428</v>
      </c>
      <c r="E69" s="8">
        <f>c/A69*1000000</f>
        <v>12757125872340.426</v>
      </c>
      <c r="F69" s="8">
        <f>2*h*E69^3/c^2/(EXP(h*E69/kT)-1)</f>
        <v>4.571186322284319E-12</v>
      </c>
      <c r="H69" s="8">
        <f>H68+H$18</f>
        <v>47000000000000</v>
      </c>
      <c r="I69" s="8">
        <f>H69/THz</f>
        <v>47</v>
      </c>
      <c r="J69" s="8">
        <f>2*h*H69^3/c^2/(EXP(h*H69/kT)-1)</f>
        <v>8.313698321239601E-13</v>
      </c>
      <c r="L69" s="8">
        <f>L68+(A69-A68)*(B69+B68)/2/micron</f>
        <v>118.55205154660777</v>
      </c>
      <c r="M69" s="8">
        <f>(1-L69/O$19)</f>
        <v>0.1879208763463055</v>
      </c>
      <c r="O69" s="8">
        <f>O68+(H69-H68)*(J69+J68)/2</f>
        <v>138.30026288172417</v>
      </c>
      <c r="P69" s="8">
        <f>O69/O$19</f>
        <v>0.9473539666069134</v>
      </c>
    </row>
    <row r="70" spans="1:16" ht="13.5">
      <c r="A70" s="8">
        <f>A69++A$18</f>
        <v>24</v>
      </c>
      <c r="B70" s="8">
        <f>F70*c/A70^2</f>
        <v>2.34578272899394E-06</v>
      </c>
      <c r="C70" s="8">
        <f>B70/B$18</f>
        <v>0.23585634471021075</v>
      </c>
      <c r="E70" s="8">
        <f>c/A70*1000000</f>
        <v>12491352416666.666</v>
      </c>
      <c r="F70" s="8">
        <f>2*h*E70^3/c^2/(EXP(h*E70/kT)-1)</f>
        <v>4.507020826723097E-12</v>
      </c>
      <c r="H70" s="8">
        <f>H69+H$18</f>
        <v>48000000000000</v>
      </c>
      <c r="I70" s="8">
        <f>H70/THz</f>
        <v>48</v>
      </c>
      <c r="J70" s="8">
        <f>2*h*H70^3/c^2/(EXP(h*H70/kT)-1)</f>
        <v>7.545940393434212E-13</v>
      </c>
      <c r="L70" s="8">
        <f>L69+(A70-A69)*(B70+B69)/2/micron</f>
        <v>119.75887168948712</v>
      </c>
      <c r="M70" s="8">
        <f>(1-L70/O$19)</f>
        <v>0.17965418309847248</v>
      </c>
      <c r="O70" s="8">
        <f>O69+(H70-H69)*(J70+J69)/2</f>
        <v>139.09324481745784</v>
      </c>
      <c r="P70" s="8">
        <f>O70/O$19</f>
        <v>0.9527858766164221</v>
      </c>
    </row>
    <row r="71" spans="1:16" ht="13.5">
      <c r="A71" s="8">
        <f>A70++A$18</f>
        <v>24.5</v>
      </c>
      <c r="B71" s="8">
        <f>F71*c/A71^2</f>
        <v>2.2185494055602886E-06</v>
      </c>
      <c r="C71" s="8">
        <f>B71/B$18</f>
        <v>0.22306369080433805</v>
      </c>
      <c r="E71" s="8">
        <f>c/A71*1000000</f>
        <v>12236426857142.855</v>
      </c>
      <c r="F71" s="8">
        <f>2*h*E71^3/c^2/(EXP(h*E71/kT)-1)</f>
        <v>4.44202062177149E-12</v>
      </c>
      <c r="H71" s="8">
        <f>H70+H$18</f>
        <v>49000000000000</v>
      </c>
      <c r="I71" s="8">
        <f>H71/THz</f>
        <v>49</v>
      </c>
      <c r="J71" s="8">
        <f>2*h*H71^3/c^2/(EXP(h*H71/kT)-1)</f>
        <v>6.840250801023565E-13</v>
      </c>
      <c r="L71" s="8">
        <f>L70+(A71-A70)*(B71+B70)/2/micron</f>
        <v>120.89995472312567</v>
      </c>
      <c r="M71" s="8">
        <f>(1-L71/O$19)</f>
        <v>0.17183778770181435</v>
      </c>
      <c r="O71" s="8">
        <f>O70+(H71-H70)*(J71+J70)/2</f>
        <v>139.81255437718073</v>
      </c>
      <c r="P71" s="8">
        <f>O71/O$19</f>
        <v>0.957713132359996</v>
      </c>
    </row>
    <row r="72" spans="1:16" ht="13.5">
      <c r="A72" s="8">
        <f>A71++A$18</f>
        <v>25</v>
      </c>
      <c r="B72" s="8">
        <f>F72*c/A72^2</f>
        <v>2.09924362923424E-06</v>
      </c>
      <c r="C72" s="8">
        <f>B72/B$18</f>
        <v>0.21106811083894883</v>
      </c>
      <c r="E72" s="8">
        <f>c/A72*1000000</f>
        <v>11991698320000</v>
      </c>
      <c r="F72" s="8">
        <f>2*h*E72^3/c^2/(EXP(h*E72/kT)-1)</f>
        <v>4.376451886162527E-12</v>
      </c>
      <c r="H72" s="8">
        <f>H71+H$18</f>
        <v>50000000000000</v>
      </c>
      <c r="I72" s="8">
        <f>H72/THz</f>
        <v>50</v>
      </c>
      <c r="J72" s="8">
        <f>2*h*H72^3/c^2/(EXP(h*H72/kT)-1)</f>
        <v>6.192875077883217E-13</v>
      </c>
      <c r="L72" s="8">
        <f>L71+(A72-A71)*(B72+B71)/2/micron</f>
        <v>121.97940298182431</v>
      </c>
      <c r="M72" s="8">
        <f>(1-L72/O$19)</f>
        <v>0.16444358925043734</v>
      </c>
      <c r="O72" s="8">
        <f>O71+(H72-H71)*(J72+J71)/2</f>
        <v>140.46421067112607</v>
      </c>
      <c r="P72" s="8">
        <f>O72/O$19</f>
        <v>0.9621769646193854</v>
      </c>
    </row>
    <row r="73" spans="1:16" ht="13.5">
      <c r="A73" s="8">
        <f>A72++A$18</f>
        <v>25.5</v>
      </c>
      <c r="B73" s="8">
        <f>F73*c/A73^2</f>
        <v>1.987343038425959E-06</v>
      </c>
      <c r="C73" s="8">
        <f>B73/B$18</f>
        <v>0.1998170840525621</v>
      </c>
      <c r="E73" s="8">
        <f>c/A73*1000000</f>
        <v>11756566980392.156</v>
      </c>
      <c r="F73" s="8">
        <f>2*h*E73^3/c^2/(EXP(h*E73/kT)-1)</f>
        <v>4.310548101702011E-12</v>
      </c>
      <c r="H73" s="8">
        <f>H72+H$18</f>
        <v>51000000000000</v>
      </c>
      <c r="I73" s="8">
        <f>H73/THz</f>
        <v>51</v>
      </c>
      <c r="J73" s="8">
        <f>2*h*H73^3/c^2/(EXP(h*H73/kT)-1)</f>
        <v>5.60009119707833E-13</v>
      </c>
      <c r="L73" s="8">
        <f>L72+(A73-A72)*(B73+B72)/2/micron</f>
        <v>123.00104964873935</v>
      </c>
      <c r="M73" s="8">
        <f>(1-L73/O$19)</f>
        <v>0.15744533051827259</v>
      </c>
      <c r="O73" s="8">
        <f>O72+(H73-H72)*(J73+J72)/2</f>
        <v>141.05385898487415</v>
      </c>
      <c r="P73" s="8">
        <f>O73/O$19</f>
        <v>0.9662160434851288</v>
      </c>
    </row>
    <row r="74" spans="1:16" ht="13.5">
      <c r="A74" s="8">
        <f>A73++A$18</f>
        <v>26</v>
      </c>
      <c r="B74" s="8">
        <f>F74*c/A74^2</f>
        <v>1.8823567413678013E-06</v>
      </c>
      <c r="C74" s="8">
        <f>B74/B$18</f>
        <v>0.18926125381187428</v>
      </c>
      <c r="E74" s="8">
        <f>c/A74*1000000</f>
        <v>11530479153846.154</v>
      </c>
      <c r="F74" s="8">
        <f>2*h*E74^3/c^2/(EXP(h*E74/kT)-1)</f>
        <v>4.24451357333557E-12</v>
      </c>
      <c r="H74" s="8">
        <f>H73+H$18</f>
        <v>52000000000000</v>
      </c>
      <c r="I74" s="8">
        <f>H74/THz</f>
        <v>52</v>
      </c>
      <c r="J74" s="8">
        <f>2*h*H74^3/c^2/(EXP(h*H74/kT)-1)</f>
        <v>5.058247280742752E-13</v>
      </c>
      <c r="L74" s="8">
        <f>L73+(A74-A73)*(B74+B73)/2/micron</f>
        <v>123.96847459368779</v>
      </c>
      <c r="M74" s="8">
        <f>(1-L74/O$19)</f>
        <v>0.15081848947043475</v>
      </c>
      <c r="O74" s="8">
        <f>O73+(H74-H73)*(J74+J73)/2</f>
        <v>141.58677590876522</v>
      </c>
      <c r="P74" s="8">
        <f>O74/O$19</f>
        <v>0.9698665134929256</v>
      </c>
    </row>
    <row r="75" spans="1:16" ht="13.5">
      <c r="A75" s="8">
        <f>A74++A$18</f>
        <v>26.5</v>
      </c>
      <c r="B75" s="8">
        <f>F75*c/A75^2</f>
        <v>1.7838245070185958E-06</v>
      </c>
      <c r="C75" s="8">
        <f>B75/B$18</f>
        <v>0.1793543462613611</v>
      </c>
      <c r="E75" s="8">
        <f>c/A75*1000000</f>
        <v>11312922943396.225</v>
      </c>
      <c r="F75" s="8">
        <f>2*h*E75^3/c^2/(EXP(h*E75/kT)-1)</f>
        <v>4.1785265994043415E-12</v>
      </c>
      <c r="H75" s="8">
        <f>H74+H$18</f>
        <v>53000000000000</v>
      </c>
      <c r="I75" s="8">
        <f>H75/THz</f>
        <v>53</v>
      </c>
      <c r="J75" s="8">
        <f>2*h*H75^3/c^2/(EXP(h*H75/kT)-1)</f>
        <v>4.563791627956868E-13</v>
      </c>
      <c r="L75" s="8">
        <f>L74+(A75-A74)*(B75+B74)/2/micron</f>
        <v>124.88501990578439</v>
      </c>
      <c r="M75" s="8">
        <f>(1-L75/O$19)</f>
        <v>0.14454017286497567</v>
      </c>
      <c r="O75" s="8">
        <f>O74+(H75-H74)*(J75+J74)/2</f>
        <v>142.0678778542002</v>
      </c>
      <c r="P75" s="8">
        <f>O75/O$19</f>
        <v>0.9731620519601223</v>
      </c>
    </row>
    <row r="76" spans="1:16" ht="13.5">
      <c r="A76" s="8">
        <f>A75++A$18</f>
        <v>27</v>
      </c>
      <c r="B76" s="8">
        <f>F76*c/A76^2</f>
        <v>1.691315678323059E-06</v>
      </c>
      <c r="C76" s="8">
        <f>B76/B$18</f>
        <v>0.1700530610571214</v>
      </c>
      <c r="E76" s="8">
        <f>c/A76*1000000</f>
        <v>11103424370370.371</v>
      </c>
      <c r="F76" s="8">
        <f>2*h*E76^3/c^2/(EXP(h*E76/kT)-1)</f>
        <v>4.1127423208809005E-12</v>
      </c>
      <c r="H76" s="8">
        <f>H75+H$18</f>
        <v>54000000000000</v>
      </c>
      <c r="I76" s="8">
        <f>H76/THz</f>
        <v>54</v>
      </c>
      <c r="J76" s="8">
        <f>2*h*H76^3/c^2/(EXP(h*H76/kT)-1)</f>
        <v>4.1132960338915253E-13</v>
      </c>
      <c r="L76" s="8">
        <f>L75+(A76-A75)*(B76+B75)/2/micron</f>
        <v>125.75380495211981</v>
      </c>
      <c r="M76" s="8">
        <f>(1-L76/O$19)</f>
        <v>0.13858901310124838</v>
      </c>
      <c r="O76" s="8">
        <f>O75+(H76-H75)*(J76+J75)/2</f>
        <v>142.5017322372926</v>
      </c>
      <c r="P76" s="8">
        <f>O76/O$19</f>
        <v>0.976133945593498</v>
      </c>
    </row>
    <row r="77" spans="1:16" ht="13.5">
      <c r="A77" s="8">
        <f>A76++A$18</f>
        <v>27.5</v>
      </c>
      <c r="B77" s="8">
        <f>F77*c/A77^2</f>
        <v>1.6044279002182777E-06</v>
      </c>
      <c r="C77" s="8">
        <f>B77/B$18</f>
        <v>0.16131694347449488</v>
      </c>
      <c r="E77" s="8">
        <f>c/A77*1000000</f>
        <v>10901543927272.729</v>
      </c>
      <c r="F77" s="8">
        <f>2*h*E77^3/c^2/(EXP(h*E77/kT)-1)</f>
        <v>4.047295277655292E-12</v>
      </c>
      <c r="H77" s="8">
        <f>H76+H$18</f>
        <v>55000000000000</v>
      </c>
      <c r="I77" s="8">
        <f>H77/THz</f>
        <v>55</v>
      </c>
      <c r="J77" s="8">
        <f>2*h*H77^3/c^2/(EXP(h*H77/kT)-1)</f>
        <v>3.703473302014685E-13</v>
      </c>
      <c r="L77" s="8">
        <f>L76+(A77-A76)*(B77+B76)/2/micron</f>
        <v>126.57774084675515</v>
      </c>
      <c r="M77" s="8">
        <f>(1-L77/O$19)</f>
        <v>0.13294506910759052</v>
      </c>
      <c r="O77" s="8">
        <f>O76+(H77-H76)*(J77+J76)/2</f>
        <v>142.89257070408792</v>
      </c>
      <c r="P77" s="8">
        <f>O77/O$19</f>
        <v>0.9788111810817469</v>
      </c>
    </row>
    <row r="78" spans="1:16" ht="13.5">
      <c r="A78" s="8">
        <f>A77++A$18</f>
        <v>28</v>
      </c>
      <c r="B78" s="8">
        <f>F78*c/A78^2</f>
        <v>1.5227857330977729E-06</v>
      </c>
      <c r="C78" s="8">
        <f>B78/B$18</f>
        <v>0.15310824499903083</v>
      </c>
      <c r="E78" s="8">
        <f>c/A78*1000000</f>
        <v>10706873500000</v>
      </c>
      <c r="F78" s="8">
        <f>2*h*E78^3/c^2/(EXP(h*E78/kT)-1)</f>
        <v>3.98230169869268E-12</v>
      </c>
      <c r="H78" s="8">
        <f>H77+H$18</f>
        <v>56000000000000</v>
      </c>
      <c r="I78" s="8">
        <f>H78/THz</f>
        <v>56</v>
      </c>
      <c r="J78" s="8">
        <f>2*h*H78^3/c^2/(EXP(h*H78/kT)-1)</f>
        <v>3.3311897757126737E-13</v>
      </c>
      <c r="L78" s="8">
        <f>L77+(A78-A77)*(B78+B77)/2/micron</f>
        <v>127.35954425508416</v>
      </c>
      <c r="M78" s="8">
        <f>(1-L78/O$19)</f>
        <v>0.1275897317817265</v>
      </c>
      <c r="O78" s="8">
        <f>O77+(H78-H77)*(J78+J77)/2</f>
        <v>143.24430385797427</v>
      </c>
      <c r="P78" s="8">
        <f>O78/O$19</f>
        <v>0.9812205459779393</v>
      </c>
    </row>
    <row r="79" spans="1:16" ht="13.5">
      <c r="A79" s="8">
        <f>A78++A$18</f>
        <v>28.5</v>
      </c>
      <c r="B79" s="8">
        <f>F79*c/A79^2</f>
        <v>1.4460392053827145E-06</v>
      </c>
      <c r="C79" s="8">
        <f>B79/B$18</f>
        <v>0.14539177779499537</v>
      </c>
      <c r="E79" s="8">
        <f>c/A79*1000000</f>
        <v>10519033614035.088</v>
      </c>
      <c r="F79" s="8">
        <f>2*h*E79^3/c^2/(EXP(h*E79/kT)-1)</f>
        <v>3.917861551313976E-12</v>
      </c>
      <c r="H79" s="8">
        <f>H78+H$18</f>
        <v>57000000000000</v>
      </c>
      <c r="I79" s="8">
        <f>H79/THz</f>
        <v>57</v>
      </c>
      <c r="J79" s="8">
        <f>2*h*H79^3/c^2/(EXP(h*H79/kT)-1)</f>
        <v>2.9934736390408454E-13</v>
      </c>
      <c r="L79" s="8">
        <f>L78+(A79-A78)*(B79+B78)/2/micron</f>
        <v>128.10175048970427</v>
      </c>
      <c r="M79" s="8">
        <f>(1-L79/O$19)</f>
        <v>0.12250563428431926</v>
      </c>
      <c r="O79" s="8">
        <f>O78+(H79-H78)*(J79+J78)/2</f>
        <v>143.56053702871196</v>
      </c>
      <c r="P79" s="8">
        <f>O79/O$19</f>
        <v>0.9833867367170505</v>
      </c>
    </row>
    <row r="80" spans="1:16" ht="13.5">
      <c r="A80" s="8">
        <f>A79++A$18</f>
        <v>29</v>
      </c>
      <c r="B80" s="8">
        <f>F80*c/A80^2</f>
        <v>1.3738623454625594E-06</v>
      </c>
      <c r="C80" s="8">
        <f>B80/B$18</f>
        <v>0.13813476709958042</v>
      </c>
      <c r="E80" s="8">
        <f>c/A80*1000000</f>
        <v>10337670965517.242</v>
      </c>
      <c r="F80" s="8">
        <f>2*h*E80^3/c^2/(EXP(h*E80/kT)-1)</f>
        <v>3.854060373106559E-12</v>
      </c>
      <c r="H80" s="8">
        <f>H79+H$18</f>
        <v>58000000000000</v>
      </c>
      <c r="I80" s="8">
        <f>H80/THz</f>
        <v>58</v>
      </c>
      <c r="J80" s="8">
        <f>2*h*H80^3/c^2/(EXP(h*H80/kT)-1)</f>
        <v>2.6875196606158735E-13</v>
      </c>
      <c r="L80" s="8">
        <f>L79+(A80-A79)*(B80+B79)/2/micron</f>
        <v>128.8067258774156</v>
      </c>
      <c r="M80" s="8">
        <f>(1-L80/O$19)</f>
        <v>0.11767656732527998</v>
      </c>
      <c r="O80" s="8">
        <f>O79+(H80-H79)*(J80+J79)/2</f>
        <v>143.8445866936948</v>
      </c>
      <c r="P80" s="8">
        <f>O80/O$19</f>
        <v>0.9853324711012648</v>
      </c>
    </row>
    <row r="81" spans="1:16" ht="13.5">
      <c r="A81" s="8">
        <f>A80++A$18</f>
        <v>29.5</v>
      </c>
      <c r="B81" s="8">
        <f>F81*c/A81^2</f>
        <v>1.3059517227960152E-06</v>
      </c>
      <c r="C81" s="8">
        <f>B81/B$18</f>
        <v>0.1313067045381364</v>
      </c>
      <c r="E81" s="8">
        <f>c/A81*1000000</f>
        <v>10162456203389.83</v>
      </c>
      <c r="F81" s="8">
        <f>2*h*E81^3/c^2/(EXP(h*E81/kT)-1)</f>
        <v>3.790970908158177E-12</v>
      </c>
      <c r="H81" s="8">
        <f>H80+H$18</f>
        <v>59000000000000</v>
      </c>
      <c r="I81" s="8">
        <f>H81/THz</f>
        <v>59</v>
      </c>
      <c r="J81" s="8">
        <f>2*h*H81^3/c^2/(EXP(h*H81/kT)-1)</f>
        <v>2.410690981466577E-13</v>
      </c>
      <c r="L81" s="8">
        <f>L80+(A81-A80)*(B81+B80)/2/micron</f>
        <v>129.47667939448024</v>
      </c>
      <c r="M81" s="8">
        <f>(1-L81/O$19)</f>
        <v>0.11308739946248114</v>
      </c>
      <c r="O81" s="8">
        <f>O80+(H81-H80)*(J81+J80)/2</f>
        <v>144.09949722579893</v>
      </c>
      <c r="P81" s="8">
        <f>O81/O$19</f>
        <v>0.9870786030223968</v>
      </c>
    </row>
    <row r="82" spans="1:16" ht="13.5">
      <c r="A82" s="8">
        <f>A81++A$18</f>
        <v>30</v>
      </c>
      <c r="B82" s="8">
        <f>F82*c/A82^2</f>
        <v>1.2420250198026702E-06</v>
      </c>
      <c r="C82" s="8">
        <f>B82/B$18</f>
        <v>0.12487920453524734</v>
      </c>
      <c r="E82" s="8">
        <f>c/A82*1000000</f>
        <v>9993081933333.334</v>
      </c>
      <c r="F82" s="8">
        <f>2*h*E82^3/c^2/(EXP(h*E82/kT)-1)</f>
        <v>3.728654567495501E-12</v>
      </c>
      <c r="H82" s="8">
        <f>H81+H$18</f>
        <v>60000000000000</v>
      </c>
      <c r="I82" s="8">
        <f>H82/THz</f>
        <v>60</v>
      </c>
      <c r="J82" s="8">
        <f>2*h*H82^3/c^2/(EXP(h*H82/kT)-1)</f>
        <v>2.1605184780932648E-13</v>
      </c>
      <c r="L82" s="8">
        <f>L81+(A82-A81)*(B82+B81)/2/micron</f>
        <v>130.11367358012993</v>
      </c>
      <c r="M82" s="8">
        <f>(1-L82/O$19)</f>
        <v>0.10872400234445223</v>
      </c>
      <c r="O82" s="8">
        <f>O81+(H82-H81)*(J82+J81)/2</f>
        <v>144.32805769877692</v>
      </c>
      <c r="P82" s="8">
        <f>O82/O$19</f>
        <v>0.9886442375784962</v>
      </c>
    </row>
    <row r="83" spans="1:16" ht="13.5">
      <c r="A83" s="8">
        <f>A82++A$18</f>
        <v>30.5</v>
      </c>
      <c r="B83" s="8">
        <f>F83*c/A83^2</f>
        <v>1.1818196498434467E-06</v>
      </c>
      <c r="C83" s="8">
        <f>B83/B$18</f>
        <v>0.11882586535979932</v>
      </c>
      <c r="E83" s="8">
        <f>c/A83*1000000</f>
        <v>9829260918032.787</v>
      </c>
      <c r="F83" s="8">
        <f>2*h*E83^3/c^2/(EXP(h*E83/kT)-1)</f>
        <v>3.667162731848532E-12</v>
      </c>
      <c r="H83" s="8">
        <f>H82+H$18</f>
        <v>61000000000000</v>
      </c>
      <c r="I83" s="8">
        <f>H83/THz</f>
        <v>61</v>
      </c>
      <c r="J83" s="8">
        <f>2*h*H83^3/c^2/(EXP(h*H83/kT)-1)</f>
        <v>1.9346981667997668E-13</v>
      </c>
      <c r="L83" s="8">
        <f>L82+(A83-A82)*(B83+B82)/2/micron</f>
        <v>130.71963474754145</v>
      </c>
      <c r="M83" s="8">
        <f>(1-L83/O$19)</f>
        <v>0.10457318076540711</v>
      </c>
      <c r="O83" s="8">
        <f>O82+(H83-H82)*(J83+J82)/2</f>
        <v>144.53281853102158</v>
      </c>
      <c r="P83" s="8">
        <f>O83/O$19</f>
        <v>0.9900468450832889</v>
      </c>
    </row>
    <row r="84" spans="1:16" ht="13.5">
      <c r="A84" s="8">
        <f>A83++A$18</f>
        <v>31</v>
      </c>
      <c r="B84" s="8">
        <f>F84*c/A84^2</f>
        <v>1.1250914317000689E-06</v>
      </c>
      <c r="C84" s="8">
        <f>B84/B$18</f>
        <v>0.11312213585073314</v>
      </c>
      <c r="E84" s="8">
        <f>c/A84*1000000</f>
        <v>9670724451612.902</v>
      </c>
      <c r="F84" s="8">
        <f>2*h*E84^3/c^2/(EXP(h*E84/kT)-1)</f>
        <v>3.606537913184481E-12</v>
      </c>
      <c r="H84" s="8">
        <f>H83+H$18</f>
        <v>62000000000000</v>
      </c>
      <c r="I84" s="8">
        <f>H84/THz</f>
        <v>62</v>
      </c>
      <c r="J84" s="8">
        <f>2*h*H84^3/c^2/(EXP(h*H84/kT)-1)</f>
        <v>1.731087055015812E-13</v>
      </c>
      <c r="L84" s="8">
        <f>L83+(A84-A83)*(B84+B83)/2/micron</f>
        <v>131.29636251792732</v>
      </c>
      <c r="M84" s="8">
        <f>(1-L84/O$19)</f>
        <v>0.1006226073569193</v>
      </c>
      <c r="O84" s="8">
        <f>O83+(H84-H83)*(J84+J83)/2</f>
        <v>144.71610779211235</v>
      </c>
      <c r="P84" s="8">
        <f>O84/O$19</f>
        <v>0.9913023727656859</v>
      </c>
    </row>
    <row r="85" spans="1:16" ht="13.5">
      <c r="A85" s="8">
        <f>A84++A$18</f>
        <v>31.5</v>
      </c>
      <c r="B85" s="8">
        <f>F85*c/A85^2</f>
        <v>1.0716133272144325E-06</v>
      </c>
      <c r="C85" s="8">
        <f>B85/B$18</f>
        <v>0.10774518849319911</v>
      </c>
      <c r="E85" s="8">
        <f>c/A85*1000000</f>
        <v>9517220888888.889</v>
      </c>
      <c r="F85" s="8">
        <f>2*h*E85^3/c^2/(EXP(h*E85/kT)-1)</f>
        <v>3.5468147898788057E-12</v>
      </c>
      <c r="H85" s="8">
        <f>H84+H$18</f>
        <v>63000000000000</v>
      </c>
      <c r="I85" s="8">
        <f>H85/THz</f>
        <v>63</v>
      </c>
      <c r="J85" s="8">
        <f>2*h*H85^3/c^2/(EXP(h*H85/kT)-1)</f>
        <v>1.5476977900472585E-13</v>
      </c>
      <c r="L85" s="8">
        <f>L84+(A85-A84)*(B85+B84)/2/micron</f>
        <v>131.84553870765595</v>
      </c>
      <c r="M85" s="8">
        <f>(1-L85/O$19)</f>
        <v>0.09686076171132985</v>
      </c>
      <c r="O85" s="8">
        <f>O84+(H85-H84)*(J85+J84)/2</f>
        <v>144.8800470343655</v>
      </c>
      <c r="P85" s="8">
        <f>O85/O$19</f>
        <v>0.9924253532155776</v>
      </c>
    </row>
    <row r="86" spans="1:16" ht="13.5">
      <c r="A86" s="8">
        <f>A85++A$18</f>
        <v>32</v>
      </c>
      <c r="B86" s="8">
        <f>F86*c/A86^2</f>
        <v>1.0211742458954103E-06</v>
      </c>
      <c r="C86" s="8">
        <f>B86/B$18</f>
        <v>0.10267379922794188</v>
      </c>
      <c r="E86" s="8">
        <f>c/A86*1000000</f>
        <v>9368514312500</v>
      </c>
      <c r="F86" s="8">
        <f>2*h*E86^3/c^2/(EXP(h*E86/kT)-1)</f>
        <v>3.4880211289267994E-12</v>
      </c>
      <c r="H86" s="8">
        <f>H85+H$18</f>
        <v>64000000000000</v>
      </c>
      <c r="I86" s="8">
        <f>H86/THz</f>
        <v>64</v>
      </c>
      <c r="J86" s="8">
        <f>2*h*H86^3/c^2/(EXP(h*H86/kT)-1)</f>
        <v>1.3826924055260422E-13</v>
      </c>
      <c r="L86" s="8">
        <f>L85+(A86-A85)*(B86+B85)/2/micron</f>
        <v>132.3687356009334</v>
      </c>
      <c r="M86" s="8">
        <f>(1-L86/O$19)</f>
        <v>0.09327687371404747</v>
      </c>
      <c r="O86" s="8">
        <f>O85+(H86-H85)*(J86+J85)/2</f>
        <v>145.02656654414417</v>
      </c>
      <c r="P86" s="8">
        <f>O86/O$19</f>
        <v>0.9934290088549947</v>
      </c>
    </row>
    <row r="87" spans="1:16" ht="13.5">
      <c r="A87" s="8">
        <f>A86++A$18</f>
        <v>32.5</v>
      </c>
      <c r="B87" s="8">
        <f>F87*c/A87^2</f>
        <v>9.735779181505436E-07</v>
      </c>
      <c r="C87" s="8">
        <f>B87/B$18</f>
        <v>0.09788823416056329</v>
      </c>
      <c r="E87" s="8">
        <f>c/A87*1000000</f>
        <v>9224383323076.922</v>
      </c>
      <c r="F87" s="8">
        <f>2*h*E87^3/c^2/(EXP(h*E87/kT)-1)</f>
        <v>3.430178607250058E-12</v>
      </c>
      <c r="H87" s="8">
        <f>H86+H$18</f>
        <v>65000000000000</v>
      </c>
      <c r="I87" s="8">
        <f>H87/THz</f>
        <v>65</v>
      </c>
      <c r="J87" s="8">
        <f>2*h*H87^3/c^2/(EXP(h*H87/kT)-1)</f>
        <v>1.2343754206944503E-13</v>
      </c>
      <c r="L87" s="8">
        <f>L86+(A87-A86)*(B87+B86)/2/micron</f>
        <v>132.8674236419449</v>
      </c>
      <c r="M87" s="8">
        <f>(1-L87/O$19)</f>
        <v>0.08986087085253669</v>
      </c>
      <c r="O87" s="8">
        <f>O86+(H87-H86)*(J87+J86)/2</f>
        <v>145.1574199354552</v>
      </c>
      <c r="P87" s="8">
        <f>O87/O$19</f>
        <v>0.9943253519039483</v>
      </c>
    </row>
    <row r="88" spans="1:16" ht="13.5">
      <c r="A88" s="8">
        <f>A87++A$18</f>
        <v>33</v>
      </c>
      <c r="B88" s="8">
        <f>F88*c/A88^2</f>
        <v>9.286418372005312E-07</v>
      </c>
      <c r="C88" s="8">
        <f>B88/B$18</f>
        <v>0.09337014317648586</v>
      </c>
      <c r="E88" s="8">
        <f>c/A88*1000000</f>
        <v>9084619939393.94</v>
      </c>
      <c r="F88" s="8">
        <f>2*h*E88^3/c^2/(EXP(h*E88/kT)-1)</f>
        <v>3.373303542917609E-12</v>
      </c>
      <c r="H88" s="8">
        <f>H87+H$18</f>
        <v>66000000000000</v>
      </c>
      <c r="I88" s="8">
        <f>H88/THz</f>
        <v>66</v>
      </c>
      <c r="J88" s="8">
        <f>2*h*H88^3/c^2/(EXP(h*H88/kT)-1)</f>
        <v>1.1011865073649603E-13</v>
      </c>
      <c r="L88" s="8">
        <f>L87+(A88-A87)*(B88+B87)/2/micron</f>
        <v>133.34297858078267</v>
      </c>
      <c r="M88" s="8">
        <f>(1-L88/O$19)</f>
        <v>0.08660332926685821</v>
      </c>
      <c r="O88" s="8">
        <f>O87+(H88-H87)*(J88+J87)/2</f>
        <v>145.2741980318582</v>
      </c>
      <c r="P88" s="8">
        <f>O88/O$19</f>
        <v>0.9951252794712211</v>
      </c>
    </row>
    <row r="89" spans="1:16" ht="13.5">
      <c r="A89" s="8">
        <f>A88++A$18</f>
        <v>33.5</v>
      </c>
      <c r="B89" s="8">
        <f>F89*c/A89^2</f>
        <v>8.861962685644297E-07</v>
      </c>
      <c r="C89" s="8">
        <f>B89/B$18</f>
        <v>0.08910246034980275</v>
      </c>
      <c r="E89" s="8">
        <f>c/A89*1000000</f>
        <v>8949028597014.924</v>
      </c>
      <c r="F89" s="8">
        <f>2*h*E89^3/c^2/(EXP(h*E89/kT)-1)</f>
        <v>3.317407545977795E-12</v>
      </c>
      <c r="H89" s="8">
        <f>H88+H$18</f>
        <v>67000000000000</v>
      </c>
      <c r="I89" s="8">
        <f>H89/THz</f>
        <v>67</v>
      </c>
      <c r="J89" s="8">
        <f>2*h*H89^3/c^2/(EXP(h*H89/kT)-1)</f>
        <v>9.816929036942412E-14</v>
      </c>
      <c r="L89" s="8">
        <f>L88+(A89-A88)*(B89+B88)/2/micron</f>
        <v>133.7966881072239</v>
      </c>
      <c r="M89" s="8">
        <f>(1-L89/O$19)</f>
        <v>0.08349542830842671</v>
      </c>
      <c r="O89" s="8">
        <f>O88+(H89-H88)*(J89+J88)/2</f>
        <v>145.37834200241116</v>
      </c>
      <c r="P89" s="8">
        <f>O89/O$19</f>
        <v>0.9958386635353275</v>
      </c>
    </row>
    <row r="90" spans="1:16" ht="13.5">
      <c r="A90" s="8">
        <f>A89++A$18</f>
        <v>34</v>
      </c>
      <c r="B90" s="8">
        <f>F90*c/A90^2</f>
        <v>8.460833251673582E-07</v>
      </c>
      <c r="C90" s="8">
        <f>B90/B$18</f>
        <v>0.0850693109501316</v>
      </c>
      <c r="E90" s="8">
        <f>c/A90*1000000</f>
        <v>8817425235294.12</v>
      </c>
      <c r="F90" s="8">
        <f>2*h*E90^3/c^2/(EXP(h*E90/kT)-1)</f>
        <v>3.262498097578779E-12</v>
      </c>
      <c r="H90" s="8">
        <f>H89+H$18</f>
        <v>68000000000000</v>
      </c>
      <c r="I90" s="8">
        <f>H90/THz</f>
        <v>68</v>
      </c>
      <c r="J90" s="8">
        <f>2*h*H90^3/c^2/(EXP(h*H90/kT)-1)</f>
        <v>8.745817224996968E-14</v>
      </c>
      <c r="L90" s="8">
        <f>L89+(A90-A89)*(B90+B89)/2/micron</f>
        <v>134.22975800565683</v>
      </c>
      <c r="M90" s="8">
        <f>(1-L90/O$19)</f>
        <v>0.08052890837889226</v>
      </c>
      <c r="O90" s="8">
        <f>O89+(H90-H89)*(J90+J89)/2</f>
        <v>145.47115573372085</v>
      </c>
      <c r="P90" s="8">
        <f>O90/O$19</f>
        <v>0.9964744356928036</v>
      </c>
    </row>
    <row r="91" spans="1:16" ht="13.5">
      <c r="A91" s="8">
        <f>A90++A$18</f>
        <v>34.5</v>
      </c>
      <c r="B91" s="8">
        <f>F91*c/A91^2</f>
        <v>8.081561055445567E-07</v>
      </c>
      <c r="C91" s="8">
        <f>B91/B$18</f>
        <v>0.0812559247934811</v>
      </c>
      <c r="E91" s="8">
        <f>c/A91*1000000</f>
        <v>8689636463768.115</v>
      </c>
      <c r="F91" s="8">
        <f>2*h*E91^3/c^2/(EXP(h*E91/kT)-1)</f>
        <v>3.2085790651358166E-12</v>
      </c>
      <c r="H91" s="8">
        <f>H90+H$18</f>
        <v>69000000000000</v>
      </c>
      <c r="I91" s="8">
        <f>H91/THz</f>
        <v>69</v>
      </c>
      <c r="J91" s="8">
        <f>2*h*H91^3/c^2/(EXP(h*H91/kT)-1)</f>
        <v>7.786522744044527E-14</v>
      </c>
      <c r="L91" s="8">
        <f>L90+(A91-A90)*(B91+B90)/2/micron</f>
        <v>134.6433178633348</v>
      </c>
      <c r="M91" s="8">
        <f>(1-L91/O$19)</f>
        <v>0.07769603182871765</v>
      </c>
      <c r="O91" s="8">
        <f>O90+(H91-H90)*(J91+J90)/2</f>
        <v>145.55381743356605</v>
      </c>
      <c r="P91" s="8">
        <f>O91/O$19</f>
        <v>0.9970406666427896</v>
      </c>
    </row>
    <row r="92" spans="1:16" ht="13.5">
      <c r="A92" s="8">
        <f>A91++A$18</f>
        <v>35</v>
      </c>
      <c r="B92" s="8">
        <f>F92*c/A92^2</f>
        <v>7.722778922363586E-07</v>
      </c>
      <c r="C92" s="8">
        <f>B92/B$18</f>
        <v>0.07764855564500327</v>
      </c>
      <c r="E92" s="8">
        <f>c/A92*1000000</f>
        <v>8565498800000.001</v>
      </c>
      <c r="F92" s="8">
        <f>2*h*E92^3/c^2/(EXP(h*E92/kT)-1)</f>
        <v>3.155651160475622E-12</v>
      </c>
      <c r="H92" s="8">
        <f>H91+H$18</f>
        <v>70000000000000</v>
      </c>
      <c r="I92" s="8">
        <f>H92/THz</f>
        <v>70</v>
      </c>
      <c r="J92" s="8">
        <f>2*h*H92^3/c^2/(EXP(h*H92/kT)-1)</f>
        <v>6.928085022854012E-14</v>
      </c>
      <c r="L92" s="8">
        <f>L91+(A92-A91)*(B92+B91)/2/micron</f>
        <v>135.03842636278003</v>
      </c>
      <c r="M92" s="8">
        <f>(1-L92/O$19)</f>
        <v>0.07498954670432101</v>
      </c>
      <c r="O92" s="8">
        <f>O91+(H92-H91)*(J92+J91)/2</f>
        <v>145.62739047240055</v>
      </c>
      <c r="P92" s="8">
        <f>O92/O$19</f>
        <v>0.9975446404511025</v>
      </c>
    </row>
    <row r="93" spans="1:16" ht="13.5">
      <c r="A93" s="8">
        <f>A92++A$18</f>
        <v>35.5</v>
      </c>
      <c r="B93" s="8">
        <f>F93*c/A93^2</f>
        <v>7.383214072408572E-07</v>
      </c>
      <c r="C93" s="8">
        <f>B93/B$18</f>
        <v>0.07423440635860244</v>
      </c>
      <c r="E93" s="8">
        <f>c/A93*1000000</f>
        <v>8444857971830.986</v>
      </c>
      <c r="F93" s="8">
        <f>2*h*E93^3/c^2/(EXP(h*E93/kT)-1)</f>
        <v>3.1037123471441376E-12</v>
      </c>
      <c r="H93" s="8">
        <f>H92+H$18</f>
        <v>71000000000000</v>
      </c>
      <c r="I93" s="8">
        <f>H93/THz</f>
        <v>71</v>
      </c>
      <c r="J93" s="8">
        <f>2*h*H93^3/c^2/(EXP(h*H93/kT)-1)</f>
        <v>6.1605160298158E-14</v>
      </c>
      <c r="L93" s="8">
        <f>L92+(A93-A92)*(B93+B92)/2/micron</f>
        <v>135.41607618764934</v>
      </c>
      <c r="M93" s="8">
        <f>(1-L93/O$19)</f>
        <v>0.07240265314299554</v>
      </c>
      <c r="O93" s="8">
        <f>O92+(H93-H92)*(J93+J92)/2</f>
        <v>145.6928334776639</v>
      </c>
      <c r="P93" s="8">
        <f>O93/O$19</f>
        <v>0.9979929236960586</v>
      </c>
    </row>
    <row r="94" spans="1:16" ht="13.5">
      <c r="A94" s="8">
        <f>A93++A$18</f>
        <v>36</v>
      </c>
      <c r="B94" s="8">
        <f>F94*c/A94^2</f>
        <v>7.061681212780562E-07</v>
      </c>
      <c r="C94" s="8">
        <f>B94/B$18</f>
        <v>0.07100155942701095</v>
      </c>
      <c r="E94" s="8">
        <f>c/A94*1000000</f>
        <v>8327568277777.778</v>
      </c>
      <c r="F94" s="8">
        <f>2*h*E94^3/c^2/(EXP(h*E94/kT)-1)</f>
        <v>3.052758202397343E-12</v>
      </c>
      <c r="H94" s="8">
        <f>H93+H$18</f>
        <v>72000000000000</v>
      </c>
      <c r="I94" s="8">
        <f>H94/THz</f>
        <v>72</v>
      </c>
      <c r="J94" s="8">
        <f>2*h*H94^3/c^2/(EXP(h*H94/kT)-1)</f>
        <v>5.4747289466692607E-14</v>
      </c>
      <c r="L94" s="8">
        <f>L93+(A94-A93)*(B94+B93)/2/micron</f>
        <v>135.77719856977907</v>
      </c>
      <c r="M94" s="8">
        <f>(1-L94/O$19)</f>
        <v>0.06992897222574579</v>
      </c>
      <c r="O94" s="8">
        <f>O93+(H94-H93)*(J94+J93)/2</f>
        <v>145.75100970254633</v>
      </c>
      <c r="P94" s="8">
        <f>O94/O$19</f>
        <v>0.9983914296443208</v>
      </c>
    </row>
    <row r="95" spans="1:16" ht="13.5">
      <c r="A95" s="8">
        <f>A94++A$18</f>
        <v>36.5</v>
      </c>
      <c r="B95" s="8">
        <f>F95*c/A95^2</f>
        <v>6.757076135919538E-07</v>
      </c>
      <c r="C95" s="8">
        <f>B95/B$18</f>
        <v>0.06793891261319344</v>
      </c>
      <c r="E95" s="8">
        <f>c/A95*1000000</f>
        <v>8213492000000</v>
      </c>
      <c r="F95" s="8">
        <f>2*h*E95^3/c^2/(EXP(h*E95/kT)-1)</f>
        <v>3.0027822387976165E-12</v>
      </c>
      <c r="H95" s="8">
        <f>H94+H$18</f>
        <v>73000000000000</v>
      </c>
      <c r="I95" s="8">
        <f>H95/THz</f>
        <v>73</v>
      </c>
      <c r="J95" s="8">
        <f>2*h*H95^3/c^2/(EXP(h*H95/kT)-1)</f>
        <v>4.862469733860116E-14</v>
      </c>
      <c r="L95" s="8">
        <f>L94+(A95-A94)*(B95+B94)/2/micron</f>
        <v>136.1226675034966</v>
      </c>
      <c r="M95" s="8">
        <f>(1-L95/O$19)</f>
        <v>0.0675625171093398</v>
      </c>
      <c r="O95" s="8">
        <f>O94+(H95-H94)*(J95+J94)/2</f>
        <v>145.80269569594898</v>
      </c>
      <c r="P95" s="8">
        <f>O95/O$19</f>
        <v>0.9987454776399483</v>
      </c>
    </row>
    <row r="96" spans="1:16" ht="13.5">
      <c r="A96" s="8">
        <f>A95++A$18</f>
        <v>37</v>
      </c>
      <c r="B96" s="8">
        <f>F96*c/A96^2</f>
        <v>6.468369790528833E-07</v>
      </c>
      <c r="C96" s="8">
        <f>B96/B$18</f>
        <v>0.06503611933754772</v>
      </c>
      <c r="E96" s="8">
        <f>c/A96*1000000</f>
        <v>8102498864864.865</v>
      </c>
      <c r="F96" s="8">
        <f>2*h*E96^3/c^2/(EXP(h*E96/kT)-1)</f>
        <v>2.9537761898046057E-12</v>
      </c>
      <c r="H96" s="8">
        <f>H95+H$18</f>
        <v>74000000000000</v>
      </c>
      <c r="I96" s="8">
        <f>H96/THz</f>
        <v>74</v>
      </c>
      <c r="J96" s="8">
        <f>2*h*H96^3/c^2/(EXP(h*H96/kT)-1)</f>
        <v>4.316251896948663E-14</v>
      </c>
      <c r="L96" s="8">
        <f>L95+(A96-A95)*(B96+B95)/2/micron</f>
        <v>136.4533036516578</v>
      </c>
      <c r="M96" s="8">
        <f>(1-L96/O$19)</f>
        <v>0.0652976662700322</v>
      </c>
      <c r="O96" s="8">
        <f>O95+(H96-H95)*(J96+J95)/2</f>
        <v>145.84858930410303</v>
      </c>
      <c r="P96" s="8">
        <f>O96/O$19</f>
        <v>0.9990598479153238</v>
      </c>
    </row>
    <row r="97" spans="1:16" ht="12.75">
      <c r="A97" s="8">
        <f>A96++A$18</f>
        <v>37.5</v>
      </c>
      <c r="B97" s="8">
        <f>F97*c/A97^2</f>
        <v>6.194602794037788E-07</v>
      </c>
      <c r="C97" s="8">
        <f>B97/B$18</f>
        <v>0.06228353350354919</v>
      </c>
      <c r="E97" s="8">
        <f>c/A97*1000000</f>
        <v>7994465546666.667</v>
      </c>
      <c r="F97" s="8">
        <f>2*h*E97^3/c^2/(EXP(h*E97/kT)-1)</f>
        <v>2.9057302632728805E-12</v>
      </c>
      <c r="H97" s="8">
        <f>H96+H$18</f>
        <v>75000000000000</v>
      </c>
      <c r="I97" s="8">
        <f>H97/THz</f>
        <v>75</v>
      </c>
      <c r="J97" s="8">
        <f>2*h*H97^3/c^2/(EXP(h*H97/kT)-1)</f>
        <v>3.829294658627139E-14</v>
      </c>
      <c r="L97" s="8">
        <f>L96+(A97-A96)*(B97+B96)/2/micron</f>
        <v>136.76987796627196</v>
      </c>
      <c r="M97" s="8">
        <f>(1-L97/O$19)</f>
        <v>0.06312913870235803</v>
      </c>
      <c r="O97" s="8">
        <f>O96+(H97-H96)*(J97+J96)/2</f>
        <v>145.8893170368809</v>
      </c>
      <c r="P97" s="8">
        <f>O97/O$19</f>
        <v>0.9993388320502348</v>
      </c>
    </row>
    <row r="98" spans="1:16" ht="12.75">
      <c r="A98" s="8">
        <f>A97++A$18</f>
        <v>38</v>
      </c>
      <c r="B98" s="8">
        <f>F98*c/A98^2</f>
        <v>5.934880356072643E-07</v>
      </c>
      <c r="C98" s="8">
        <f>B98/B$18</f>
        <v>0.05967215845587137</v>
      </c>
      <c r="E98" s="8">
        <f>c/A98*1000000</f>
        <v>7889275210526.315</v>
      </c>
      <c r="F98" s="8">
        <f>2*h*E98^3/c^2/(EXP(h*E98/kT)-1)</f>
        <v>2.8586333663433576E-12</v>
      </c>
      <c r="H98" s="8">
        <f>H97+H$18</f>
        <v>76000000000000</v>
      </c>
      <c r="I98" s="8">
        <f>H98/THz</f>
        <v>76</v>
      </c>
      <c r="J98" s="8">
        <f>2*h*H98^3/c^2/(EXP(h*H98/kT)-1)</f>
        <v>3.3954646541722174E-14</v>
      </c>
      <c r="L98" s="8">
        <f>L97+(A98-A97)*(B98+B97)/2/micron</f>
        <v>137.07311504502474</v>
      </c>
      <c r="M98" s="8">
        <f>(1-L98/O$19)</f>
        <v>0.06105197092701975</v>
      </c>
      <c r="O98" s="8">
        <f>O97+(H98-H97)*(J98+J97)/2</f>
        <v>145.9254408334449</v>
      </c>
      <c r="P98" s="8">
        <f>O98/O$19</f>
        <v>0.9995862793164274</v>
      </c>
    </row>
    <row r="99" spans="1:16" ht="12.75">
      <c r="A99" s="8">
        <f>A98++A$18</f>
        <v>38.5</v>
      </c>
      <c r="B99" s="8">
        <f>F99*c/A99^2</f>
        <v>5.688367583850514E-07</v>
      </c>
      <c r="C99" s="8">
        <f>B99/B$18</f>
        <v>0.057193599778545455</v>
      </c>
      <c r="E99" s="8">
        <f>c/A99*1000000</f>
        <v>7786817090909.091</v>
      </c>
      <c r="F99" s="8">
        <f>2*h*E99^3/c^2/(EXP(h*E99/kT)-1)</f>
        <v>2.812473304836249E-12</v>
      </c>
      <c r="H99" s="8">
        <f>H98+H$18</f>
        <v>77000000000000</v>
      </c>
      <c r="I99" s="8">
        <f>H99/THz</f>
        <v>77</v>
      </c>
      <c r="J99" s="8">
        <f>2*h*H99^3/c^2/(EXP(h*H99/kT)-1)</f>
        <v>3.009221197206525E-14</v>
      </c>
      <c r="L99" s="8">
        <f>L98+(A99-A98)*(B99+B98)/2/micron</f>
        <v>137.3636962435228</v>
      </c>
      <c r="M99" s="8">
        <f>(1-L99/O$19)</f>
        <v>0.05906149567207408</v>
      </c>
      <c r="O99" s="8">
        <f>O98+(H99-H98)*(J99+J98)/2</f>
        <v>145.9574642627018</v>
      </c>
      <c r="P99" s="8">
        <f>O99/O$19</f>
        <v>0.9998056391505936</v>
      </c>
    </row>
    <row r="100" spans="1:16" ht="12.75">
      <c r="A100" s="8">
        <f>A99++A$18</f>
        <v>39</v>
      </c>
      <c r="B100" s="8">
        <f>F100*c/A100^2</f>
        <v>5.45428514188977E-07</v>
      </c>
      <c r="C100" s="8">
        <f>B100/B$18</f>
        <v>0.054840021655588614</v>
      </c>
      <c r="E100" s="8">
        <f>c/A100*1000000</f>
        <v>7686986102564.103</v>
      </c>
      <c r="F100" s="8">
        <f>2*h*E100^3/c^2/(EXP(h*E100/kT)-1)</f>
        <v>2.767236959915229E-12</v>
      </c>
      <c r="H100" s="8">
        <f>H99+H$18</f>
        <v>78000000000000</v>
      </c>
      <c r="I100" s="8">
        <f>H100/THz</f>
        <v>78</v>
      </c>
      <c r="J100" s="8">
        <f>2*h*H100^3/c^2/(EXP(h*H100/kT)-1)</f>
        <v>2.6655651053402192E-14</v>
      </c>
      <c r="L100" s="8">
        <f>L99+(A100-A99)*(B100+B99)/2/micron</f>
        <v>137.6422625616663</v>
      </c>
      <c r="M100" s="8">
        <f>(1-L100/O$19)</f>
        <v>0.057153322101341164</v>
      </c>
      <c r="O100" s="8">
        <f>O99+(H100-H99)*(J100+J99)/2</f>
        <v>145.98583819421452</v>
      </c>
      <c r="P100" s="8">
        <f>O100/O$19</f>
        <v>1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&amp;L&amp;C&amp;[TAB]&amp;R</oddHeader>
    <oddFooter>&amp;L&amp;CPage &amp;[PAGE]&amp;R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zoomScaleSheetLayoutView="1" workbookViewId="0" topLeftCell="A1">
      <selection activeCell="A7" sqref="A7"/>
    </sheetView>
  </sheetViews>
  <sheetFormatPr defaultColWidth="9.00390625" defaultRowHeight="12.75"/>
  <cols>
    <col min="1" max="4" width="9.125" style="8" customWidth="1"/>
    <col min="5" max="5" width="16.00390625" style="8" customWidth="1"/>
    <col min="6" max="6" width="9.125" style="8" customWidth="1"/>
    <col min="7" max="7" width="4.875" style="8" customWidth="1"/>
    <col min="8" max="8" width="16.75390625" style="8" customWidth="1"/>
    <col min="9" max="9" width="15.25390625" style="8" customWidth="1"/>
    <col min="10" max="256" width="9.125" style="8" customWidth="1"/>
  </cols>
  <sheetData>
    <row r="1" ht="13.5">
      <c r="E1" s="8" t="s">
        <v>59</v>
      </c>
    </row>
    <row r="2" spans="2:8" ht="13.5">
      <c r="B2" s="8" t="s">
        <v>60</v>
      </c>
      <c r="E2" s="8" t="s">
        <v>61</v>
      </c>
      <c r="H2" s="8" t="s">
        <v>62</v>
      </c>
    </row>
    <row r="3" ht="13.5"/>
    <row r="4" spans="1:9" ht="13.5">
      <c r="A4" s="8" t="s">
        <v>63</v>
      </c>
      <c r="B4" s="8">
        <v>5</v>
      </c>
      <c r="C4" s="8">
        <v>500</v>
      </c>
      <c r="E4" s="5">
        <f>1000000*H4</f>
        <v>2000</v>
      </c>
      <c r="F4" s="5">
        <f>1000000*I4</f>
        <v>20</v>
      </c>
      <c r="H4" s="9">
        <f>0.01/B4</f>
        <v>0.002</v>
      </c>
      <c r="I4" s="9">
        <f>0.01/C4</f>
        <v>2E-05</v>
      </c>
    </row>
    <row r="5" spans="1:9" ht="13.5">
      <c r="A5" s="8" t="s">
        <v>64</v>
      </c>
      <c r="B5" s="8">
        <v>500</v>
      </c>
      <c r="C5" s="8">
        <v>4000</v>
      </c>
      <c r="E5" s="5">
        <f>1000000*H5</f>
        <v>20</v>
      </c>
      <c r="F5" s="5">
        <f>1000000*I5</f>
        <v>2.5</v>
      </c>
      <c r="H5" s="9">
        <f>0.01/B5</f>
        <v>2E-05</v>
      </c>
      <c r="I5" s="9">
        <f>0.01/C5</f>
        <v>2.5E-06</v>
      </c>
    </row>
    <row r="6" spans="1:9" ht="13.5">
      <c r="A6" s="8" t="s">
        <v>65</v>
      </c>
      <c r="B6" s="8">
        <v>4000</v>
      </c>
      <c r="C6" s="8">
        <v>14000</v>
      </c>
      <c r="E6" s="5">
        <f>1000000*H6</f>
        <v>2.5</v>
      </c>
      <c r="F6" s="5">
        <f>1000000*I6</f>
        <v>0.7142857142857143</v>
      </c>
      <c r="H6" s="9">
        <f>0.01/B6</f>
        <v>2.5E-06</v>
      </c>
      <c r="I6" s="9">
        <f>0.01/C6</f>
        <v>7.142857142857143E-07</v>
      </c>
    </row>
  </sheetData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workbookViewId="0" topLeftCell="A1">
      <selection activeCell="A1" sqref="A1"/>
    </sheetView>
  </sheetViews>
  <sheetFormatPr defaultColWidth="9.00390625" defaultRowHeight="12.75"/>
  <cols>
    <col min="1" max="256" width="9.125" style="8" customWidth="1"/>
  </cols>
  <sheetData/>
  <sheetProtection/>
  <printOptions/>
  <pageMargins left="1" right="1" top="1.6666666666666667" bottom="1.6666666666666667" header="1" footer="1"/>
  <pageSetup cellComments="asDisplayed" fitToHeight="0" fitToWidth="0" horizontalDpi="600" verticalDpi="6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2014-03-03T01:25:19Z</dcterms:created>
  <dcterms:modified xsi:type="dcterms:W3CDTF">2014-04-02T20:04:35Z</dcterms:modified>
  <cp:category/>
  <cp:version/>
  <cp:contentType/>
  <cp:contentStatus/>
</cp:coreProperties>
</file>