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bin" ContentType="application/vnd.openxmlformats-officedocument.spreadsheetml.printerSettings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lastEdited="4" lowestEdited="4" rupBuild="3820"/>
  <workbookPr/>
  <bookViews>
    <workbookView xWindow="240" yWindow="120" windowWidth="14400" windowHeight="6910" activeTab="1"/>
  </bookViews>
  <sheets>
    <sheet name="Data" sheetId="1" r:id="rId1"/>
    <sheet name="Graph" sheetId="2" r:id="rId2"/>
    <sheet name="Notes" sheetId="3" r:id="rId3"/>
    <sheet name="ssExport" sheetId="4" r:id="rId4"/>
  </sheets>
  <definedNames>
    <definedName name="SHEET_TITLE" localSheetId="0">"Data"</definedName>
    <definedName name="SHEET_TITLE" localSheetId="1">"Graph"</definedName>
    <definedName name="SHEET_TITLE" localSheetId="2">"Notes"</definedName>
    <definedName name="SHEET_TITLE" localSheetId="3">"ssExport"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<sst xmlns="http://schemas.openxmlformats.org/spreadsheetml/2006/main" count="251" uniqueCount="50">
  <si>
    <t>Magnesium</t>
  </si>
  <si>
    <t>mass</t>
  </si>
  <si>
    <t>checksum:</t>
  </si>
  <si>
    <t>term</t>
  </si>
  <si>
    <t>index</t>
  </si>
  <si>
    <t>Mass / u</t>
  </si>
  <si>
    <t>baryon number</t>
  </si>
  <si>
    <t>Probability</t>
  </si>
  <si>
    <t/>
  </si>
  <si>
    <t>Cumulative Probability</t>
  </si>
  <si>
    <t>000</t>
  </si>
  <si>
    <t>#</t>
  </si>
  <si>
    <t>isotope-statistics-mg</t>
  </si>
  <si>
    <t>isotope-statistics-mg-74</t>
  </si>
  <si>
    <t>The molecule of interest has three atoms of magnesium.</t>
  </si>
  <si>
    <t>Magnesium has three isotopes.</t>
  </si>
  <si>
    <t>Therefore the main table has 27 rows: three to the third power.</t>
  </si>
  <si>
    <t>The table contains some /clusters/.</t>
  </si>
  <si>
    <t>Each cluster has three columns, one for each of the three Mg atoms.</t>
  </si>
  <si>
    <t>The main table is in rows 11 through 37.</t>
  </si>
  <si>
    <t>Cluster ABC is just counting base 3.</t>
  </si>
  <si>
    <t>Cluster EFG unpacks the masses.</t>
  </si>
  <si>
    <t>Cluster IJK unpacks the percentages.</t>
  </si>
  <si>
    <t>Columns MN add the masses and multiply the probabilities.</t>
  </si>
  <si>
    <t>Columns P through V classify the probabilities according to mass.</t>
  </si>
  <si>
    <t>The final answer is in P7 through V7.</t>
  </si>
  <si>
    <t>The dots on the riser near mass=74 indicate that there are six contributions.</t>
  </si>
  <si>
    <t>If you have a really good instrument, you can resolve two separate peaks.</t>
  </si>
  <si>
    <t>Otherwise this will look like a single peak with greater height.</t>
  </si>
  <si>
    <t>The groups of three differ only by a permutation, so they are not splittable.</t>
  </si>
  <si>
    <t>Since I don't know your instrumental line shape function,</t>
  </si>
  <si>
    <t>I am treating the peaks as delta functions.</t>
  </si>
  <si>
    <t>That means height and width are undefined, but area under the peak is well defined.</t>
  </si>
  <si>
    <t>Cumulative Area under the Spectrographic Peaks</t>
  </si>
  <si>
    <t>sortable</t>
  </si>
  <si>
    <t>sorted</t>
  </si>
  <si>
    <t>riser abscissas</t>
  </si>
  <si>
    <t>ordinates</t>
  </si>
  <si>
    <t>key</t>
  </si>
  <si>
    <t>abundance</t>
  </si>
  <si>
    <t>hi</t>
  </si>
  <si>
    <t>lo</t>
  </si>
  <si>
    <t>avg</t>
  </si>
  <si>
    <t>https://ciaaw.org/magnesium.htm</t>
  </si>
  <si>
    <t>max:</t>
  </si>
  <si>
    <t>min:</t>
  </si>
  <si>
    <t>probability:</t>
  </si>
  <si>
    <t>#isotopes:</t>
  </si>
  <si>
    <t>baryon number:</t>
  </si>
  <si>
    <t>probability</t>
  </si>
</sst>
</file>

<file path=xl/styles.xml><?xml version="1.0" encoding="utf-8"?>
<styleSheet xmlns="http://schemas.openxmlformats.org/spreadsheetml/2006/main">
  <numFmts count="7">
    <numFmt numFmtId="100" formatCode="0.0000000"/>
    <numFmt numFmtId="101" formatCode="0.000%"/>
    <numFmt numFmtId="102" formatCode="0.0000"/>
    <numFmt numFmtId="103" formatCode="0.000000000"/>
    <numFmt numFmtId="104" formatCode="0.000000"/>
    <numFmt numFmtId="105" formatCode="0.00000"/>
    <numFmt numFmtId="106" formatCode="0.000"/>
  </numFmts>
  <fonts count="5">
    <font>
      <sz val="10"/>
      <color rgb="FF000000"/>
      <name val="Sans"/>
      <family val="2"/>
    </font>
    <font>
      <sz val="10"/>
      <name val="Arial"/>
      <family val="2"/>
    </font>
    <font>
      <b/>
      <sz val="10"/>
      <color rgb="FFFF0000"/>
      <name val="Sans"/>
      <family val="2"/>
    </font>
    <font>
      <b/>
      <sz val="10"/>
      <color rgb="FF000000"/>
      <name val="Sans"/>
      <family val="2"/>
    </font>
    <font>
      <sz val="10"/>
      <name val="Sans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0" fontId="0" fillId="0" borderId="0" xfId="0" applyNumberFormat="1" applyFont="1" applyFill="1" applyBorder="1" applyAlignment="1" applyProtection="1">
      <alignment/>
      <protection/>
    </xf>
    <xf numFmtId="10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center"/>
      <protection/>
    </xf>
    <xf numFmtId="102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3" fontId="0" fillId="0" borderId="0" xfId="0" applyNumberFormat="1" applyFont="1" applyFill="1" applyBorder="1" applyAlignment="1" applyProtection="1">
      <alignment/>
      <protection/>
    </xf>
    <xf numFmtId="104" fontId="0" fillId="0" borderId="0" xfId="0" applyNumberFormat="1" applyFont="1" applyFill="1" applyBorder="1" applyAlignment="1" applyProtection="1">
      <alignment/>
      <protection/>
    </xf>
    <xf numFmtId="105" fontId="0" fillId="0" borderId="0" xfId="0" applyNumberFormat="1" applyFont="1" applyFill="1" applyBorder="1" applyAlignment="1" applyProtection="1">
      <alignment/>
      <protection/>
    </xf>
    <xf numFmtId="10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ans"/>
                <a:ea typeface="Sans"/>
                <a:cs typeface="Sans"/>
              </a:rPr>
              <a:t>Magnesium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Graph!$L$10:$M$38</c:f>
              <c:numCache/>
            </c:numRef>
          </c:xVal>
          <c:yVal>
            <c:numRef>
              <c:f>Graph!$O$10:$P$38</c:f>
              <c:numCache/>
            </c:numRef>
          </c:yVal>
          <c:smooth val="0"/>
        </c:ser>
        <c:axId val="9970467"/>
        <c:axId val="22625340"/>
      </c:scatterChart>
      <c:valAx>
        <c:axId val="9970467"/>
        <c:scaling>
          <c:orientation val="minMax"/>
          <c:max val="73.96041353578501"/>
          <c:min val="73.948978951052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Mass /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2625340"/>
        <c:crossesAt val="0"/>
        <c:crossBetween val="midCat"/>
        <c:dispUnits/>
      </c:valAx>
      <c:valAx>
        <c:axId val="22625340"/>
        <c:scaling>
          <c:orientation val="minMax"/>
          <c:max val="0.955"/>
          <c:min val="0.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9970467"/>
        <c:crossesAt val="0"/>
        <c:crossBetween val="midCat"/>
        <c:dispUnits/>
        <c:majorUnit val="0.05"/>
      </c:valAx>
      <c:spPr>
        <a:solidFill>
          <a:srgbClr val="D0D0D0"/>
        </a:solidFill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ans"/>
                <a:ea typeface="Sans"/>
                <a:cs typeface="Sans"/>
              </a:rPr>
              <a:t>Magnesium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Graph!$L$10:$M$38</c:f>
              <c:numCache/>
            </c:numRef>
          </c:xVal>
          <c:yVal>
            <c:numRef>
              <c:f>Graph!$O$10:$P$38</c:f>
              <c:numCache/>
            </c:numRef>
          </c:yVal>
          <c:smooth val="0"/>
        </c:ser>
        <c:axId val="2301469"/>
        <c:axId val="20713222"/>
      </c:scatterChart>
      <c:valAx>
        <c:axId val="2301469"/>
        <c:scaling>
          <c:orientation val="minMax"/>
          <c:max val="79.5"/>
          <c:min val="7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Mass /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13222"/>
        <c:crossesAt val="0"/>
        <c:crossBetween val="midCat"/>
        <c:dispUnits/>
        <c:majorUnit val="1"/>
      </c:valAx>
      <c:valAx>
        <c:axId val="20713222"/>
        <c:scaling>
          <c:orientation val="minMax"/>
          <c:max val="1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Sans"/>
                    <a:ea typeface="Sans"/>
                    <a:cs typeface="Sans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01469"/>
        <c:crossesAt val="0"/>
        <c:crossBetween val="midCat"/>
        <c:dispUnits/>
      </c:valAx>
      <c:spPr>
        <a:solidFill>
          <a:srgbClr val="D0D0D0"/>
        </a:solidFill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419100</xdr:colOff>
      <xdr:row>8</xdr:row>
      <xdr:rowOff>114300</xdr:rowOff>
    </xdr:from>
    <xdr:ext cx="4762500" cy="3810000"/>
    <xdr:graphicFrame macro="">
      <xdr:nvGraphicFramePr>
        <xdr:cNvPr id="1" name="Chart 0"/>
        <xdr:cNvGraphicFramePr/>
      </xdr:nvGraphicFramePr>
      <xdr:xfrm>
        <a:off x="7762875" y="1409700"/>
        <a:ext cx="4762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85725</xdr:colOff>
      <xdr:row>11</xdr:row>
      <xdr:rowOff>9525</xdr:rowOff>
    </xdr:from>
    <xdr:ext cx="4762500" cy="3810000"/>
    <xdr:graphicFrame macro="">
      <xdr:nvGraphicFramePr>
        <xdr:cNvPr id="2" name="Chart 1"/>
        <xdr:cNvGraphicFramePr/>
      </xdr:nvGraphicFramePr>
      <xdr:xfrm>
        <a:off x="1571625" y="1790700"/>
        <a:ext cx="47625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dimension ref="A1:Z37"/>
  <sheetViews>
    <sheetView workbookViewId="0" topLeftCell="G1">
      <selection activeCell="N11" sqref="N11"/>
    </sheetView>
  </sheetViews>
  <sheetFormatPr defaultColWidth="9.00390625" defaultRowHeight="12.75"/>
  <cols>
    <col min="1" max="1" width="9.125" style="1" customWidth="1"/>
    <col min="2" max="2" width="3.75390625" style="1" customWidth="1"/>
    <col min="3" max="3" width="3.875" style="1" customWidth="1"/>
    <col min="4" max="4" width="12.00390625" style="1" customWidth="1"/>
    <col min="5" max="5" width="14.25390625" style="1" customWidth="1"/>
    <col min="6" max="6" width="13.25390625" style="1" customWidth="1"/>
    <col min="7" max="7" width="12.25390625" style="1" customWidth="1"/>
    <col min="8" max="8" width="2.875" style="1" customWidth="1"/>
    <col min="9" max="13" width="9.125" style="1" customWidth="1"/>
    <col min="14" max="14" width="8.00390625" style="1" customWidth="1"/>
    <col min="15" max="15" width="10.125" style="1" customWidth="1"/>
    <col min="16" max="16" width="2.625" style="1" customWidth="1"/>
    <col min="17" max="23" width="11.75390625" style="1" customWidth="1"/>
    <col min="24" max="25" width="9.125" style="1" customWidth="1"/>
    <col min="26" max="26" width="12.125" style="1" customWidth="1"/>
    <col min="27" max="16384" width="9.125" style="1" customWidth="1"/>
  </cols>
  <sheetData>
    <row r="1" spans="1:5" ht="12.75">
      <c r="A1" t="s">
        <v>0</v>
      </c>
      <c r="D1" t="s">
        <v>1</v>
      </c>
      <c r="E1" t="s">
        <v>39</v>
      </c>
    </row>
    <row r="2" spans="5:7" ht="12.75">
      <c r="E2" t="s">
        <v>40</v>
      </c>
      <c r="F2" t="s">
        <v>41</v>
      </c>
      <c r="G2" t="s">
        <v>42</v>
      </c>
    </row>
    <row r="3" spans="4:17" ht="12.75">
      <c r="D3" s="2">
        <v>23.9850417</v>
      </c>
      <c r="E3" s="3">
        <v>0.7905</v>
      </c>
      <c r="F3" s="3">
        <v>0.7888</v>
      </c>
      <c r="G3" s="3">
        <f>SQRT(E3*F3/E$6/F$6)</f>
        <v>0.7896428277405046</v>
      </c>
      <c r="Q3" t="s">
        <v>43</v>
      </c>
    </row>
    <row r="4" spans="4:14" ht="12.75">
      <c r="D4" s="2">
        <v>24.985837</v>
      </c>
      <c r="E4" s="3">
        <v>0.10034000000000001</v>
      </c>
      <c r="F4" s="3">
        <v>0.09988</v>
      </c>
      <c r="G4" s="3">
        <f>SQRT(E4*F4/E$6/F$6)</f>
        <v>0.10010888450799083</v>
      </c>
      <c r="M4" s="4" t="s">
        <v>44</v>
      </c>
      <c r="N4">
        <f>MAX(N11:N37)</f>
        <v>78</v>
      </c>
    </row>
    <row r="5" spans="4:14" ht="12.75">
      <c r="D5" s="2">
        <v>25.982593</v>
      </c>
      <c r="E5" s="3">
        <v>0.1109</v>
      </c>
      <c r="F5" s="3">
        <v>0.1096</v>
      </c>
      <c r="G5" s="3">
        <f>SQRT(E5*F5/E$6/F$6)</f>
        <v>0.11024714638992793</v>
      </c>
      <c r="M5" s="4" t="s">
        <v>45</v>
      </c>
      <c r="N5">
        <f>MIN(N11:N37)</f>
        <v>72</v>
      </c>
    </row>
    <row r="6" spans="4:7" ht="12.75">
      <c r="D6" s="4" t="s">
        <v>2</v>
      </c>
      <c r="E6" s="3">
        <f>SUM(E3:E5)</f>
        <v>1.00174</v>
      </c>
      <c r="F6" s="3">
        <f>SUM(F3:F5)</f>
        <v>0.99828</v>
      </c>
      <c r="G6" s="3">
        <f>SUM(G3:G5)</f>
        <v>0.9999988586384234</v>
      </c>
    </row>
    <row r="7" spans="4:26" ht="12.75">
      <c r="D7" s="4"/>
      <c r="P7" s="4" t="s">
        <v>46</v>
      </c>
      <c r="Q7" s="5">
        <f>SUM(Q11:Q37)</f>
        <v>0.49237056867867607</v>
      </c>
      <c r="R7" s="5">
        <f>SUM(R11:R37)</f>
        <v>0.18726441878549716</v>
      </c>
      <c r="S7" s="5">
        <f>SUM(S11:S37)</f>
        <v>0.22997002718545517</v>
      </c>
      <c r="T7" s="5">
        <f>SUM(T11:T37)</f>
        <v>0.05329366536108735</v>
      </c>
      <c r="U7" s="5">
        <f>SUM(U11:U37)</f>
        <v>0.03210760404796883</v>
      </c>
      <c r="V7" s="5">
        <f>SUM(V11:V37)</f>
        <v>0.003650300274601786</v>
      </c>
      <c r="W7" s="5">
        <f>SUM(W11:W37)</f>
        <v>0.0013399915858919738</v>
      </c>
      <c r="Y7" s="4" t="s">
        <v>2</v>
      </c>
      <c r="Z7" s="3">
        <f>SUM(Q7:W7)</f>
        <v>0.9999965759191783</v>
      </c>
    </row>
    <row r="8" spans="2:23" ht="12.75">
      <c r="B8" s="4" t="s">
        <v>47</v>
      </c>
      <c r="C8">
        <f>COUNT(D3:D5)</f>
        <v>3</v>
      </c>
      <c r="P8" s="4" t="s">
        <v>48</v>
      </c>
      <c r="Q8">
        <f>N5</f>
        <v>72</v>
      </c>
      <c r="R8">
        <f>Q8+1</f>
        <v>73</v>
      </c>
      <c r="S8">
        <f>R8+1</f>
        <v>74</v>
      </c>
      <c r="T8">
        <f>S8+1</f>
        <v>75</v>
      </c>
      <c r="U8">
        <f>T8+1</f>
        <v>76</v>
      </c>
      <c r="V8">
        <f>U8+1</f>
        <v>77</v>
      </c>
      <c r="W8">
        <f>V8+1</f>
        <v>78</v>
      </c>
    </row>
    <row r="9" spans="13:15" ht="12.75">
      <c r="M9" t="s">
        <v>3</v>
      </c>
      <c r="N9" t="s">
        <v>3</v>
      </c>
      <c r="O9" t="s">
        <v>3</v>
      </c>
    </row>
    <row r="10" spans="1:15" ht="12.75">
      <c r="A10" s="6"/>
      <c r="B10" s="7" t="s">
        <v>4</v>
      </c>
      <c r="C10" s="6"/>
      <c r="E10" s="8"/>
      <c r="F10" s="9" t="s">
        <v>1</v>
      </c>
      <c r="G10" s="8"/>
      <c r="I10" s="6"/>
      <c r="J10" s="7" t="s">
        <v>49</v>
      </c>
      <c r="K10" s="6"/>
      <c r="L10" s="6"/>
      <c r="M10" t="s">
        <v>5</v>
      </c>
      <c r="N10" t="s">
        <v>6</v>
      </c>
      <c r="O10" t="s">
        <v>7</v>
      </c>
    </row>
    <row r="11" spans="1:23" ht="12.75">
      <c r="A11">
        <v>0</v>
      </c>
      <c r="B11">
        <v>0</v>
      </c>
      <c r="C11">
        <v>0</v>
      </c>
      <c r="E11">
        <f ca="1">OFFSET($D$3,A11,0)</f>
        <v>23.9850417</v>
      </c>
      <c r="F11">
        <f ca="1">OFFSET($D$3,B11,0)</f>
        <v>23.9850417</v>
      </c>
      <c r="G11">
        <f ca="1">OFFSET($D$3,C11,0)</f>
        <v>23.9850417</v>
      </c>
      <c r="I11">
        <f ca="1">OFFSET($G$3,A11,0)</f>
        <v>0.7896428277405046</v>
      </c>
      <c r="J11">
        <f ca="1">OFFSET($G$3,B11,0)</f>
        <v>0.7896428277405046</v>
      </c>
      <c r="K11">
        <f ca="1">OFFSET($G$3,C11,0)</f>
        <v>0.7896428277405046</v>
      </c>
      <c r="M11" s="10">
        <f>SUM(E11:G11)</f>
        <v>71.9551251</v>
      </c>
      <c r="N11">
        <f>ROUND(M11,0)</f>
        <v>72</v>
      </c>
      <c r="O11" s="11">
        <f>PRODUCT(I11:K11)</f>
        <v>0.49237056867867607</v>
      </c>
      <c r="Q11" s="11">
        <f>IF($N11=Q$8,$O11,"")</f>
        <v>0.49237056867867607</v>
      </c>
      <c r="R11" s="11" t="s">
        <f>IF($N11=R$8,$O11,"")</f>
        <v>8</v>
      </c>
      <c r="S11" s="11" t="s">
        <f>IF($N11=S$8,$O11,"")</f>
        <v>8</v>
      </c>
      <c r="T11" s="11" t="s">
        <f>IF($N11=T$8,$O11,"")</f>
        <v>8</v>
      </c>
      <c r="U11" s="11" t="s">
        <f>IF($N11=U$8,$O11,"")</f>
        <v>8</v>
      </c>
      <c r="V11" s="11" t="s">
        <f>IF($N11=V$8,$O11,"")</f>
        <v>8</v>
      </c>
      <c r="W11" s="11" t="s">
        <f>IF($N11=W$8,$O11,"")</f>
        <v>8</v>
      </c>
    </row>
    <row r="12" spans="1:23" ht="12.75">
      <c r="A12">
        <f>MOD(A11+(B12&lt;B11),$C$8)</f>
        <v>0</v>
      </c>
      <c r="B12">
        <f>MOD(B11+(C12&lt;C11),$C$8)</f>
        <v>0</v>
      </c>
      <c r="C12">
        <f>MOD(1+C11,$C$8)</f>
        <v>1</v>
      </c>
      <c r="E12">
        <f ca="1">OFFSET($D$3,A12,0)</f>
        <v>23.9850417</v>
      </c>
      <c r="F12">
        <f ca="1">OFFSET($D$3,B12,0)</f>
        <v>23.9850417</v>
      </c>
      <c r="G12">
        <f ca="1">OFFSET($D$3,C12,0)</f>
        <v>24.985837</v>
      </c>
      <c r="I12">
        <f ca="1">OFFSET($G$3,A12,0)</f>
        <v>0.7896428277405046</v>
      </c>
      <c r="J12">
        <f ca="1">OFFSET($G$3,B12,0)</f>
        <v>0.7896428277405046</v>
      </c>
      <c r="K12">
        <f ca="1">OFFSET($G$3,C12,0)</f>
        <v>0.10010888450799083</v>
      </c>
      <c r="M12" s="10">
        <f>SUM(E12:G12)</f>
        <v>72.9559204</v>
      </c>
      <c r="N12">
        <f>ROUND(M12,0)</f>
        <v>73</v>
      </c>
      <c r="O12" s="11">
        <f>PRODUCT(I12:K12)</f>
        <v>0.06242147292849905</v>
      </c>
      <c r="Q12" s="11" t="s">
        <f>IF($N12=Q$8,$O12,"")</f>
        <v>8</v>
      </c>
      <c r="R12" s="11">
        <f>IF($N12=R$8,$O12,"")</f>
        <v>0.06242147292849905</v>
      </c>
      <c r="S12" s="11" t="s">
        <f>IF($N12=S$8,$O12,"")</f>
        <v>8</v>
      </c>
      <c r="T12" s="11" t="s">
        <f>IF($N12=T$8,$O12,"")</f>
        <v>8</v>
      </c>
      <c r="U12" s="11" t="s">
        <f>IF($N12=U$8,$O12,"")</f>
        <v>8</v>
      </c>
      <c r="V12" s="11" t="s">
        <f>IF($N12=V$8,$O12,"")</f>
        <v>8</v>
      </c>
      <c r="W12" s="11" t="s">
        <f>IF($N12=W$8,$O12,"")</f>
        <v>8</v>
      </c>
    </row>
    <row r="13" spans="1:23" ht="12.75">
      <c r="A13">
        <f>MOD(A12+(B13&lt;B12),$C$8)</f>
        <v>0</v>
      </c>
      <c r="B13">
        <f>MOD(B12+(C13&lt;C12),$C$8)</f>
        <v>0</v>
      </c>
      <c r="C13">
        <f>MOD(1+C12,$C$8)</f>
        <v>2</v>
      </c>
      <c r="E13">
        <f ca="1">OFFSET($D$3,A13,0)</f>
        <v>23.9850417</v>
      </c>
      <c r="F13">
        <f ca="1">OFFSET($D$3,B13,0)</f>
        <v>23.9850417</v>
      </c>
      <c r="G13">
        <f ca="1">OFFSET($D$3,C13,0)</f>
        <v>25.982593</v>
      </c>
      <c r="I13">
        <f ca="1">OFFSET($G$3,A13,0)</f>
        <v>0.7896428277405046</v>
      </c>
      <c r="J13">
        <f ca="1">OFFSET($G$3,B13,0)</f>
        <v>0.7896428277405046</v>
      </c>
      <c r="K13">
        <f ca="1">OFFSET($G$3,C13,0)</f>
        <v>0.11024714638992793</v>
      </c>
      <c r="M13" s="10">
        <f>SUM(E13:G13)</f>
        <v>73.9526764</v>
      </c>
      <c r="N13">
        <f>ROUND(M13,0)</f>
        <v>74</v>
      </c>
      <c r="O13" s="11">
        <f>PRODUCT(I13:K13)</f>
        <v>0.06874304211504668</v>
      </c>
      <c r="Q13" s="11" t="s">
        <f>IF($N13=Q$8,$O13,"")</f>
        <v>8</v>
      </c>
      <c r="R13" s="11" t="s">
        <f>IF($N13=R$8,$O13,"")</f>
        <v>8</v>
      </c>
      <c r="S13" s="11">
        <f>IF($N13=S$8,$O13,"")</f>
        <v>0.06874304211504668</v>
      </c>
      <c r="T13" s="11" t="s">
        <f>IF($N13=T$8,$O13,"")</f>
        <v>8</v>
      </c>
      <c r="U13" s="11" t="s">
        <f>IF($N13=U$8,$O13,"")</f>
        <v>8</v>
      </c>
      <c r="V13" s="11" t="s">
        <f>IF($N13=V$8,$O13,"")</f>
        <v>8</v>
      </c>
      <c r="W13" s="11" t="s">
        <f>IF($N13=W$8,$O13,"")</f>
        <v>8</v>
      </c>
    </row>
    <row r="14" spans="1:23" ht="12.75">
      <c r="A14">
        <f>MOD(A13+(B14&lt;B13),$C$8)</f>
        <v>0</v>
      </c>
      <c r="B14">
        <f>MOD(B13+(C14&lt;C13),$C$8)</f>
        <v>1</v>
      </c>
      <c r="C14">
        <f>MOD(1+C13,$C$8)</f>
        <v>0</v>
      </c>
      <c r="E14">
        <f ca="1">OFFSET($D$3,A14,0)</f>
        <v>23.9850417</v>
      </c>
      <c r="F14">
        <f ca="1">OFFSET($D$3,B14,0)</f>
        <v>24.985837</v>
      </c>
      <c r="G14">
        <f ca="1">OFFSET($D$3,C14,0)</f>
        <v>23.9850417</v>
      </c>
      <c r="I14">
        <f ca="1">OFFSET($G$3,A14,0)</f>
        <v>0.7896428277405046</v>
      </c>
      <c r="J14">
        <f ca="1">OFFSET($G$3,B14,0)</f>
        <v>0.10010888450799083</v>
      </c>
      <c r="K14">
        <f ca="1">OFFSET($G$3,C14,0)</f>
        <v>0.7896428277405046</v>
      </c>
      <c r="M14" s="10">
        <f>SUM(E14:G14)</f>
        <v>72.9559204</v>
      </c>
      <c r="N14">
        <f>ROUND(M14,0)</f>
        <v>73</v>
      </c>
      <c r="O14" s="11">
        <f>PRODUCT(I14:K14)</f>
        <v>0.06242147292849905</v>
      </c>
      <c r="Q14" s="11" t="s">
        <f>IF($N14=Q$8,$O14,"")</f>
        <v>8</v>
      </c>
      <c r="R14" s="11">
        <f>IF($N14=R$8,$O14,"")</f>
        <v>0.06242147292849905</v>
      </c>
      <c r="S14" s="11" t="s">
        <f>IF($N14=S$8,$O14,"")</f>
        <v>8</v>
      </c>
      <c r="T14" s="11" t="s">
        <f>IF($N14=T$8,$O14,"")</f>
        <v>8</v>
      </c>
      <c r="U14" s="11" t="s">
        <f>IF($N14=U$8,$O14,"")</f>
        <v>8</v>
      </c>
      <c r="V14" s="11" t="s">
        <f>IF($N14=V$8,$O14,"")</f>
        <v>8</v>
      </c>
      <c r="W14" s="11" t="s">
        <f>IF($N14=W$8,$O14,"")</f>
        <v>8</v>
      </c>
    </row>
    <row r="15" spans="1:23" ht="12.75">
      <c r="A15">
        <f>MOD(A14+(B15&lt;B14),$C$8)</f>
        <v>0</v>
      </c>
      <c r="B15">
        <f>MOD(B14+(C15&lt;C14),$C$8)</f>
        <v>1</v>
      </c>
      <c r="C15">
        <f>MOD(1+C14,$C$8)</f>
        <v>1</v>
      </c>
      <c r="E15">
        <f ca="1">OFFSET($D$3,A15,0)</f>
        <v>23.9850417</v>
      </c>
      <c r="F15">
        <f ca="1">OFFSET($D$3,B15,0)</f>
        <v>24.985837</v>
      </c>
      <c r="G15">
        <f ca="1">OFFSET($D$3,C15,0)</f>
        <v>24.985837</v>
      </c>
      <c r="I15">
        <f ca="1">OFFSET($G$3,A15,0)</f>
        <v>0.7896428277405046</v>
      </c>
      <c r="J15">
        <f ca="1">OFFSET($G$3,B15,0)</f>
        <v>0.10010888450799083</v>
      </c>
      <c r="K15">
        <f ca="1">OFFSET($G$3,C15,0)</f>
        <v>0.10010888450799083</v>
      </c>
      <c r="M15" s="10">
        <f>SUM(E15:G15)</f>
        <v>73.9567157</v>
      </c>
      <c r="N15">
        <f>ROUND(M15,0)</f>
        <v>74</v>
      </c>
      <c r="O15" s="11">
        <f>PRODUCT(I15:K15)</f>
        <v>0.007913633613438376</v>
      </c>
      <c r="Q15" s="11" t="s">
        <f>IF($N15=Q$8,$O15,"")</f>
        <v>8</v>
      </c>
      <c r="R15" s="11" t="s">
        <f>IF($N15=R$8,$O15,"")</f>
        <v>8</v>
      </c>
      <c r="S15" s="11">
        <f>IF($N15=S$8,$O15,"")</f>
        <v>0.007913633613438376</v>
      </c>
      <c r="T15" s="11" t="s">
        <f>IF($N15=T$8,$O15,"")</f>
        <v>8</v>
      </c>
      <c r="U15" s="11" t="s">
        <f>IF($N15=U$8,$O15,"")</f>
        <v>8</v>
      </c>
      <c r="V15" s="11" t="s">
        <f>IF($N15=V$8,$O15,"")</f>
        <v>8</v>
      </c>
      <c r="W15" s="11" t="s">
        <f>IF($N15=W$8,$O15,"")</f>
        <v>8</v>
      </c>
    </row>
    <row r="16" spans="1:23" ht="12.75">
      <c r="A16">
        <f>MOD(A15+(B16&lt;B15),$C$8)</f>
        <v>0</v>
      </c>
      <c r="B16">
        <f>MOD(B15+(C16&lt;C15),$C$8)</f>
        <v>1</v>
      </c>
      <c r="C16">
        <f>MOD(1+C15,$C$8)</f>
        <v>2</v>
      </c>
      <c r="E16">
        <f ca="1">OFFSET($D$3,A16,0)</f>
        <v>23.9850417</v>
      </c>
      <c r="F16">
        <f ca="1">OFFSET($D$3,B16,0)</f>
        <v>24.985837</v>
      </c>
      <c r="G16">
        <f ca="1">OFFSET($D$3,C16,0)</f>
        <v>25.982593</v>
      </c>
      <c r="I16">
        <f ca="1">OFFSET($G$3,A16,0)</f>
        <v>0.7896428277405046</v>
      </c>
      <c r="J16">
        <f ca="1">OFFSET($G$3,B16,0)</f>
        <v>0.10010888450799083</v>
      </c>
      <c r="K16">
        <f ca="1">OFFSET($G$3,C16,0)</f>
        <v>0.11024714638992793</v>
      </c>
      <c r="M16" s="10">
        <f>SUM(E16:G16)</f>
        <v>74.9534717</v>
      </c>
      <c r="N16">
        <f>ROUND(M16,0)</f>
        <v>75</v>
      </c>
      <c r="O16" s="11">
        <f>PRODUCT(I16:K16)</f>
        <v>0.008715065877967648</v>
      </c>
      <c r="Q16" s="11" t="s">
        <f>IF($N16=Q$8,$O16,"")</f>
        <v>8</v>
      </c>
      <c r="R16" s="11" t="s">
        <f>IF($N16=R$8,$O16,"")</f>
        <v>8</v>
      </c>
      <c r="S16" s="11" t="s">
        <f>IF($N16=S$8,$O16,"")</f>
        <v>8</v>
      </c>
      <c r="T16" s="11">
        <f>IF($N16=T$8,$O16,"")</f>
        <v>0.008715065877967648</v>
      </c>
      <c r="U16" s="11" t="s">
        <f>IF($N16=U$8,$O16,"")</f>
        <v>8</v>
      </c>
      <c r="V16" s="11" t="s">
        <f>IF($N16=V$8,$O16,"")</f>
        <v>8</v>
      </c>
      <c r="W16" s="11" t="s">
        <f>IF($N16=W$8,$O16,"")</f>
        <v>8</v>
      </c>
    </row>
    <row r="17" spans="1:23" ht="12.75">
      <c r="A17">
        <f>MOD(A16+(B17&lt;B16),$C$8)</f>
        <v>0</v>
      </c>
      <c r="B17">
        <f>MOD(B16+(C17&lt;C16),$C$8)</f>
        <v>2</v>
      </c>
      <c r="C17">
        <f>MOD(1+C16,$C$8)</f>
        <v>0</v>
      </c>
      <c r="E17">
        <f ca="1">OFFSET($D$3,A17,0)</f>
        <v>23.9850417</v>
      </c>
      <c r="F17">
        <f ca="1">OFFSET($D$3,B17,0)</f>
        <v>25.982593</v>
      </c>
      <c r="G17">
        <f ca="1">OFFSET($D$3,C17,0)</f>
        <v>23.9850417</v>
      </c>
      <c r="I17">
        <f ca="1">OFFSET($G$3,A17,0)</f>
        <v>0.7896428277405046</v>
      </c>
      <c r="J17">
        <f ca="1">OFFSET($G$3,B17,0)</f>
        <v>0.11024714638992793</v>
      </c>
      <c r="K17">
        <f ca="1">OFFSET($G$3,C17,0)</f>
        <v>0.7896428277405046</v>
      </c>
      <c r="M17" s="10">
        <f>SUM(E17:G17)</f>
        <v>73.9526764</v>
      </c>
      <c r="N17">
        <f>ROUND(M17,0)</f>
        <v>74</v>
      </c>
      <c r="O17" s="11">
        <f>PRODUCT(I17:K17)</f>
        <v>0.06874304211504668</v>
      </c>
      <c r="Q17" s="11" t="s">
        <f>IF($N17=Q$8,$O17,"")</f>
        <v>8</v>
      </c>
      <c r="R17" s="11" t="s">
        <f>IF($N17=R$8,$O17,"")</f>
        <v>8</v>
      </c>
      <c r="S17" s="11">
        <f>IF($N17=S$8,$O17,"")</f>
        <v>0.06874304211504668</v>
      </c>
      <c r="T17" s="11" t="s">
        <f>IF($N17=T$8,$O17,"")</f>
        <v>8</v>
      </c>
      <c r="U17" s="11" t="s">
        <f>IF($N17=U$8,$O17,"")</f>
        <v>8</v>
      </c>
      <c r="V17" s="11" t="s">
        <f>IF($N17=V$8,$O17,"")</f>
        <v>8</v>
      </c>
      <c r="W17" s="11" t="s">
        <f>IF($N17=W$8,$O17,"")</f>
        <v>8</v>
      </c>
    </row>
    <row r="18" spans="1:23" ht="12.75">
      <c r="A18">
        <f>MOD(A17+(B18&lt;B17),$C$8)</f>
        <v>0</v>
      </c>
      <c r="B18">
        <f>MOD(B17+(C18&lt;C17),$C$8)</f>
        <v>2</v>
      </c>
      <c r="C18">
        <f>MOD(1+C17,$C$8)</f>
        <v>1</v>
      </c>
      <c r="E18">
        <f ca="1">OFFSET($D$3,A18,0)</f>
        <v>23.9850417</v>
      </c>
      <c r="F18">
        <f ca="1">OFFSET($D$3,B18,0)</f>
        <v>25.982593</v>
      </c>
      <c r="G18">
        <f ca="1">OFFSET($D$3,C18,0)</f>
        <v>24.985837</v>
      </c>
      <c r="I18">
        <f ca="1">OFFSET($G$3,A18,0)</f>
        <v>0.7896428277405046</v>
      </c>
      <c r="J18">
        <f ca="1">OFFSET($G$3,B18,0)</f>
        <v>0.11024714638992793</v>
      </c>
      <c r="K18">
        <f ca="1">OFFSET($G$3,C18,0)</f>
        <v>0.10010888450799083</v>
      </c>
      <c r="M18" s="10">
        <f>SUM(E18:G18)</f>
        <v>74.9534717</v>
      </c>
      <c r="N18">
        <f>ROUND(M18,0)</f>
        <v>75</v>
      </c>
      <c r="O18" s="11">
        <f>PRODUCT(I18:K18)</f>
        <v>0.008715065877967648</v>
      </c>
      <c r="Q18" s="11" t="s">
        <f>IF($N18=Q$8,$O18,"")</f>
        <v>8</v>
      </c>
      <c r="R18" s="11" t="s">
        <f>IF($N18=R$8,$O18,"")</f>
        <v>8</v>
      </c>
      <c r="S18" s="11" t="s">
        <f>IF($N18=S$8,$O18,"")</f>
        <v>8</v>
      </c>
      <c r="T18" s="11">
        <f>IF($N18=T$8,$O18,"")</f>
        <v>0.008715065877967648</v>
      </c>
      <c r="U18" s="11" t="s">
        <f>IF($N18=U$8,$O18,"")</f>
        <v>8</v>
      </c>
      <c r="V18" s="11" t="s">
        <f>IF($N18=V$8,$O18,"")</f>
        <v>8</v>
      </c>
      <c r="W18" s="11" t="s">
        <f>IF($N18=W$8,$O18,"")</f>
        <v>8</v>
      </c>
    </row>
    <row r="19" spans="1:23" ht="12.75">
      <c r="A19">
        <f>MOD(A18+(B19&lt;B18),$C$8)</f>
        <v>0</v>
      </c>
      <c r="B19">
        <f>MOD(B18+(C19&lt;C18),$C$8)</f>
        <v>2</v>
      </c>
      <c r="C19">
        <f>MOD(1+C18,$C$8)</f>
        <v>2</v>
      </c>
      <c r="E19">
        <f ca="1">OFFSET($D$3,A19,0)</f>
        <v>23.9850417</v>
      </c>
      <c r="F19">
        <f ca="1">OFFSET($D$3,B19,0)</f>
        <v>25.982593</v>
      </c>
      <c r="G19">
        <f ca="1">OFFSET($D$3,C19,0)</f>
        <v>25.982593</v>
      </c>
      <c r="I19">
        <f ca="1">OFFSET($G$3,A19,0)</f>
        <v>0.7896428277405046</v>
      </c>
      <c r="J19">
        <f ca="1">OFFSET($G$3,B19,0)</f>
        <v>0.11024714638992793</v>
      </c>
      <c r="K19">
        <f ca="1">OFFSET($G$3,C19,0)</f>
        <v>0.11024714638992793</v>
      </c>
      <c r="M19" s="10">
        <f>SUM(E19:G19)</f>
        <v>75.9502277</v>
      </c>
      <c r="N19">
        <f>ROUND(M19,0)</f>
        <v>76</v>
      </c>
      <c r="O19" s="11">
        <f>PRODUCT(I19:K19)</f>
        <v>0.00959766107042649</v>
      </c>
      <c r="Q19" s="11" t="s">
        <f>IF($N19=Q$8,$O19,"")</f>
        <v>8</v>
      </c>
      <c r="R19" s="11" t="s">
        <f>IF($N19=R$8,$O19,"")</f>
        <v>8</v>
      </c>
      <c r="S19" s="11" t="s">
        <f>IF($N19=S$8,$O19,"")</f>
        <v>8</v>
      </c>
      <c r="T19" s="11" t="s">
        <f>IF($N19=T$8,$O19,"")</f>
        <v>8</v>
      </c>
      <c r="U19" s="11">
        <f>IF($N19=U$8,$O19,"")</f>
        <v>0.00959766107042649</v>
      </c>
      <c r="V19" s="11" t="s">
        <f>IF($N19=V$8,$O19,"")</f>
        <v>8</v>
      </c>
      <c r="W19" s="11" t="s">
        <f>IF($N19=W$8,$O19,"")</f>
        <v>8</v>
      </c>
    </row>
    <row r="20" spans="1:23" ht="12.75">
      <c r="A20">
        <f>MOD(A19+(B20&lt;B19),$C$8)</f>
        <v>1</v>
      </c>
      <c r="B20">
        <f>MOD(B19+(C20&lt;C19),$C$8)</f>
        <v>0</v>
      </c>
      <c r="C20">
        <f>MOD(1+C19,$C$8)</f>
        <v>0</v>
      </c>
      <c r="E20">
        <f ca="1">OFFSET($D$3,A20,0)</f>
        <v>24.985837</v>
      </c>
      <c r="F20">
        <f ca="1">OFFSET($D$3,B20,0)</f>
        <v>23.9850417</v>
      </c>
      <c r="G20">
        <f ca="1">OFFSET($D$3,C20,0)</f>
        <v>23.9850417</v>
      </c>
      <c r="I20">
        <f ca="1">OFFSET($G$3,A20,0)</f>
        <v>0.10010888450799083</v>
      </c>
      <c r="J20">
        <f ca="1">OFFSET($G$3,B20,0)</f>
        <v>0.7896428277405046</v>
      </c>
      <c r="K20">
        <f ca="1">OFFSET($G$3,C20,0)</f>
        <v>0.7896428277405046</v>
      </c>
      <c r="M20" s="10">
        <f>SUM(E20:G20)</f>
        <v>72.9559204</v>
      </c>
      <c r="N20">
        <f>ROUND(M20,0)</f>
        <v>73</v>
      </c>
      <c r="O20" s="11">
        <f>PRODUCT(I20:K20)</f>
        <v>0.06242147292849905</v>
      </c>
      <c r="Q20" s="11" t="s">
        <f>IF($N20=Q$8,$O20,"")</f>
        <v>8</v>
      </c>
      <c r="R20" s="11">
        <f>IF($N20=R$8,$O20,"")</f>
        <v>0.06242147292849905</v>
      </c>
      <c r="S20" s="11" t="s">
        <f>IF($N20=S$8,$O20,"")</f>
        <v>8</v>
      </c>
      <c r="T20" s="11" t="s">
        <f>IF($N20=T$8,$O20,"")</f>
        <v>8</v>
      </c>
      <c r="U20" s="11" t="s">
        <f>IF($N20=U$8,$O20,"")</f>
        <v>8</v>
      </c>
      <c r="V20" s="11" t="s">
        <f>IF($N20=V$8,$O20,"")</f>
        <v>8</v>
      </c>
      <c r="W20" s="11" t="s">
        <f>IF($N20=W$8,$O20,"")</f>
        <v>8</v>
      </c>
    </row>
    <row r="21" spans="1:23" ht="12.75">
      <c r="A21">
        <f>MOD(A20+(B21&lt;B20),$C$8)</f>
        <v>1</v>
      </c>
      <c r="B21">
        <f>MOD(B20+(C21&lt;C20),$C$8)</f>
        <v>0</v>
      </c>
      <c r="C21">
        <f>MOD(1+C20,$C$8)</f>
        <v>1</v>
      </c>
      <c r="E21">
        <f ca="1">OFFSET($D$3,A21,0)</f>
        <v>24.985837</v>
      </c>
      <c r="F21">
        <f ca="1">OFFSET($D$3,B21,0)</f>
        <v>23.9850417</v>
      </c>
      <c r="G21">
        <f ca="1">OFFSET($D$3,C21,0)</f>
        <v>24.985837</v>
      </c>
      <c r="I21">
        <f ca="1">OFFSET($G$3,A21,0)</f>
        <v>0.10010888450799083</v>
      </c>
      <c r="J21">
        <f ca="1">OFFSET($G$3,B21,0)</f>
        <v>0.7896428277405046</v>
      </c>
      <c r="K21">
        <f ca="1">OFFSET($G$3,C21,0)</f>
        <v>0.10010888450799083</v>
      </c>
      <c r="M21" s="10">
        <f>SUM(E21:G21)</f>
        <v>73.9567157</v>
      </c>
      <c r="N21">
        <f>ROUND(M21,0)</f>
        <v>74</v>
      </c>
      <c r="O21" s="11">
        <f>PRODUCT(I21:K21)</f>
        <v>0.007913633613438376</v>
      </c>
      <c r="Q21" s="11" t="s">
        <f>IF($N21=Q$8,$O21,"")</f>
        <v>8</v>
      </c>
      <c r="R21" s="11" t="s">
        <f>IF($N21=R$8,$O21,"")</f>
        <v>8</v>
      </c>
      <c r="S21" s="11">
        <f>IF($N21=S$8,$O21,"")</f>
        <v>0.007913633613438376</v>
      </c>
      <c r="T21" s="11" t="s">
        <f>IF($N21=T$8,$O21,"")</f>
        <v>8</v>
      </c>
      <c r="U21" s="11" t="s">
        <f>IF($N21=U$8,$O21,"")</f>
        <v>8</v>
      </c>
      <c r="V21" s="11" t="s">
        <f>IF($N21=V$8,$O21,"")</f>
        <v>8</v>
      </c>
      <c r="W21" s="11" t="s">
        <f>IF($N21=W$8,$O21,"")</f>
        <v>8</v>
      </c>
    </row>
    <row r="22" spans="1:23" ht="12.75">
      <c r="A22">
        <f>MOD(A21+(B22&lt;B21),$C$8)</f>
        <v>1</v>
      </c>
      <c r="B22">
        <f>MOD(B21+(C22&lt;C21),$C$8)</f>
        <v>0</v>
      </c>
      <c r="C22">
        <f>MOD(1+C21,$C$8)</f>
        <v>2</v>
      </c>
      <c r="E22">
        <f ca="1">OFFSET($D$3,A22,0)</f>
        <v>24.985837</v>
      </c>
      <c r="F22">
        <f ca="1">OFFSET($D$3,B22,0)</f>
        <v>23.9850417</v>
      </c>
      <c r="G22">
        <f ca="1">OFFSET($D$3,C22,0)</f>
        <v>25.982593</v>
      </c>
      <c r="I22">
        <f ca="1">OFFSET($G$3,A22,0)</f>
        <v>0.10010888450799083</v>
      </c>
      <c r="J22">
        <f ca="1">OFFSET($G$3,B22,0)</f>
        <v>0.7896428277405046</v>
      </c>
      <c r="K22">
        <f ca="1">OFFSET($G$3,C22,0)</f>
        <v>0.11024714638992793</v>
      </c>
      <c r="M22" s="10">
        <f>SUM(E22:G22)</f>
        <v>74.9534717</v>
      </c>
      <c r="N22">
        <f>ROUND(M22,0)</f>
        <v>75</v>
      </c>
      <c r="O22" s="11">
        <f>PRODUCT(I22:K22)</f>
        <v>0.008715065877967648</v>
      </c>
      <c r="Q22" s="11" t="s">
        <f>IF($N22=Q$8,$O22,"")</f>
        <v>8</v>
      </c>
      <c r="R22" s="11" t="s">
        <f>IF($N22=R$8,$O22,"")</f>
        <v>8</v>
      </c>
      <c r="S22" s="11" t="s">
        <f>IF($N22=S$8,$O22,"")</f>
        <v>8</v>
      </c>
      <c r="T22" s="11">
        <f>IF($N22=T$8,$O22,"")</f>
        <v>0.008715065877967648</v>
      </c>
      <c r="U22" s="11" t="s">
        <f>IF($N22=U$8,$O22,"")</f>
        <v>8</v>
      </c>
      <c r="V22" s="11" t="s">
        <f>IF($N22=V$8,$O22,"")</f>
        <v>8</v>
      </c>
      <c r="W22" s="11" t="s">
        <f>IF($N22=W$8,$O22,"")</f>
        <v>8</v>
      </c>
    </row>
    <row r="23" spans="1:23" ht="12.75">
      <c r="A23">
        <f>MOD(A22+(B23&lt;B22),$C$8)</f>
        <v>1</v>
      </c>
      <c r="B23">
        <f>MOD(B22+(C23&lt;C22),$C$8)</f>
        <v>1</v>
      </c>
      <c r="C23">
        <f>MOD(1+C22,$C$8)</f>
        <v>0</v>
      </c>
      <c r="E23">
        <f ca="1">OFFSET($D$3,A23,0)</f>
        <v>24.985837</v>
      </c>
      <c r="F23">
        <f ca="1">OFFSET($D$3,B23,0)</f>
        <v>24.985837</v>
      </c>
      <c r="G23">
        <f ca="1">OFFSET($D$3,C23,0)</f>
        <v>23.9850417</v>
      </c>
      <c r="I23">
        <f ca="1">OFFSET($G$3,A23,0)</f>
        <v>0.10010888450799083</v>
      </c>
      <c r="J23">
        <f ca="1">OFFSET($G$3,B23,0)</f>
        <v>0.10010888450799083</v>
      </c>
      <c r="K23">
        <f ca="1">OFFSET($G$3,C23,0)</f>
        <v>0.7896428277405046</v>
      </c>
      <c r="M23" s="10">
        <f>SUM(E23:G23)</f>
        <v>73.9567157</v>
      </c>
      <c r="N23">
        <f>ROUND(M23,0)</f>
        <v>74</v>
      </c>
      <c r="O23" s="11">
        <f>PRODUCT(I23:K23)</f>
        <v>0.007913633613438376</v>
      </c>
      <c r="Q23" s="11" t="s">
        <f>IF($N23=Q$8,$O23,"")</f>
        <v>8</v>
      </c>
      <c r="R23" s="11" t="s">
        <f>IF($N23=R$8,$O23,"")</f>
        <v>8</v>
      </c>
      <c r="S23" s="11">
        <f>IF($N23=S$8,$O23,"")</f>
        <v>0.007913633613438376</v>
      </c>
      <c r="T23" s="11" t="s">
        <f>IF($N23=T$8,$O23,"")</f>
        <v>8</v>
      </c>
      <c r="U23" s="11" t="s">
        <f>IF($N23=U$8,$O23,"")</f>
        <v>8</v>
      </c>
      <c r="V23" s="11" t="s">
        <f>IF($N23=V$8,$O23,"")</f>
        <v>8</v>
      </c>
      <c r="W23" s="11" t="s">
        <f>IF($N23=W$8,$O23,"")</f>
        <v>8</v>
      </c>
    </row>
    <row r="24" spans="1:23" ht="12.75">
      <c r="A24">
        <f>MOD(A23+(B24&lt;B23),$C$8)</f>
        <v>1</v>
      </c>
      <c r="B24">
        <f>MOD(B23+(C24&lt;C23),$C$8)</f>
        <v>1</v>
      </c>
      <c r="C24">
        <f>MOD(1+C23,$C$8)</f>
        <v>1</v>
      </c>
      <c r="E24">
        <f ca="1">OFFSET($D$3,A24,0)</f>
        <v>24.985837</v>
      </c>
      <c r="F24">
        <f ca="1">OFFSET($D$3,B24,0)</f>
        <v>24.985837</v>
      </c>
      <c r="G24">
        <f ca="1">OFFSET($D$3,C24,0)</f>
        <v>24.985837</v>
      </c>
      <c r="I24">
        <f ca="1">OFFSET($G$3,A24,0)</f>
        <v>0.10010888450799083</v>
      </c>
      <c r="J24">
        <f ca="1">OFFSET($G$3,B24,0)</f>
        <v>0.10010888450799083</v>
      </c>
      <c r="K24">
        <f ca="1">OFFSET($G$3,C24,0)</f>
        <v>0.10010888450799083</v>
      </c>
      <c r="M24" s="10">
        <f>SUM(E24:G24)</f>
        <v>74.957511</v>
      </c>
      <c r="N24">
        <f>ROUND(M24,0)</f>
        <v>75</v>
      </c>
      <c r="O24" s="11">
        <f>PRODUCT(I24:K24)</f>
        <v>0.0010032700932814658</v>
      </c>
      <c r="Q24" s="11" t="s">
        <f>IF($N24=Q$8,$O24,"")</f>
        <v>8</v>
      </c>
      <c r="R24" s="11" t="s">
        <f>IF($N24=R$8,$O24,"")</f>
        <v>8</v>
      </c>
      <c r="S24" s="11" t="s">
        <f>IF($N24=S$8,$O24,"")</f>
        <v>8</v>
      </c>
      <c r="T24" s="11">
        <f>IF($N24=T$8,$O24,"")</f>
        <v>0.0010032700932814658</v>
      </c>
      <c r="U24" s="11" t="s">
        <f>IF($N24=U$8,$O24,"")</f>
        <v>8</v>
      </c>
      <c r="V24" s="11" t="s">
        <f>IF($N24=V$8,$O24,"")</f>
        <v>8</v>
      </c>
      <c r="W24" s="11" t="s">
        <f>IF($N24=W$8,$O24,"")</f>
        <v>8</v>
      </c>
    </row>
    <row r="25" spans="1:23" ht="12.75">
      <c r="A25">
        <f>MOD(A24+(B25&lt;B24),$C$8)</f>
        <v>1</v>
      </c>
      <c r="B25">
        <f>MOD(B24+(C25&lt;C24),$C$8)</f>
        <v>1</v>
      </c>
      <c r="C25">
        <f>MOD(1+C24,$C$8)</f>
        <v>2</v>
      </c>
      <c r="E25">
        <f ca="1">OFFSET($D$3,A25,0)</f>
        <v>24.985837</v>
      </c>
      <c r="F25">
        <f ca="1">OFFSET($D$3,B25,0)</f>
        <v>24.985837</v>
      </c>
      <c r="G25">
        <f ca="1">OFFSET($D$3,C25,0)</f>
        <v>25.982593</v>
      </c>
      <c r="I25">
        <f ca="1">OFFSET($G$3,A25,0)</f>
        <v>0.10010888450799083</v>
      </c>
      <c r="J25">
        <f ca="1">OFFSET($G$3,B25,0)</f>
        <v>0.10010888450799083</v>
      </c>
      <c r="K25">
        <f ca="1">OFFSET($G$3,C25,0)</f>
        <v>0.11024714638992793</v>
      </c>
      <c r="M25" s="10">
        <f>SUM(E25:G25)</f>
        <v>75.954267</v>
      </c>
      <c r="N25">
        <f>ROUND(M25,0)</f>
        <v>76</v>
      </c>
      <c r="O25" s="11">
        <f>PRODUCT(I25:K25)</f>
        <v>0.0011048736122297872</v>
      </c>
      <c r="Q25" s="11" t="s">
        <f>IF($N25=Q$8,$O25,"")</f>
        <v>8</v>
      </c>
      <c r="R25" s="11" t="s">
        <f>IF($N25=R$8,$O25,"")</f>
        <v>8</v>
      </c>
      <c r="S25" s="11" t="s">
        <f>IF($N25=S$8,$O25,"")</f>
        <v>8</v>
      </c>
      <c r="T25" s="11" t="s">
        <f>IF($N25=T$8,$O25,"")</f>
        <v>8</v>
      </c>
      <c r="U25" s="11">
        <f>IF($N25=U$8,$O25,"")</f>
        <v>0.0011048736122297872</v>
      </c>
      <c r="V25" s="11" t="s">
        <f>IF($N25=V$8,$O25,"")</f>
        <v>8</v>
      </c>
      <c r="W25" s="11" t="s">
        <f>IF($N25=W$8,$O25,"")</f>
        <v>8</v>
      </c>
    </row>
    <row r="26" spans="1:23" ht="12.75">
      <c r="A26">
        <f>MOD(A25+(B26&lt;B25),$C$8)</f>
        <v>1</v>
      </c>
      <c r="B26">
        <f>MOD(B25+(C26&lt;C25),$C$8)</f>
        <v>2</v>
      </c>
      <c r="C26">
        <f>MOD(1+C25,$C$8)</f>
        <v>0</v>
      </c>
      <c r="E26">
        <f ca="1">OFFSET($D$3,A26,0)</f>
        <v>24.985837</v>
      </c>
      <c r="F26">
        <f ca="1">OFFSET($D$3,B26,0)</f>
        <v>25.982593</v>
      </c>
      <c r="G26">
        <f ca="1">OFFSET($D$3,C26,0)</f>
        <v>23.9850417</v>
      </c>
      <c r="I26">
        <f ca="1">OFFSET($G$3,A26,0)</f>
        <v>0.10010888450799083</v>
      </c>
      <c r="J26">
        <f ca="1">OFFSET($G$3,B26,0)</f>
        <v>0.11024714638992793</v>
      </c>
      <c r="K26">
        <f ca="1">OFFSET($G$3,C26,0)</f>
        <v>0.7896428277405046</v>
      </c>
      <c r="M26" s="10">
        <f>SUM(E26:G26)</f>
        <v>74.9534717</v>
      </c>
      <c r="N26">
        <f>ROUND(M26,0)</f>
        <v>75</v>
      </c>
      <c r="O26" s="11">
        <f>PRODUCT(I26:K26)</f>
        <v>0.008715065877967648</v>
      </c>
      <c r="Q26" s="11" t="s">
        <f>IF($N26=Q$8,$O26,"")</f>
        <v>8</v>
      </c>
      <c r="R26" s="11" t="s">
        <f>IF($N26=R$8,$O26,"")</f>
        <v>8</v>
      </c>
      <c r="S26" s="11" t="s">
        <f>IF($N26=S$8,$O26,"")</f>
        <v>8</v>
      </c>
      <c r="T26" s="11">
        <f>IF($N26=T$8,$O26,"")</f>
        <v>0.008715065877967648</v>
      </c>
      <c r="U26" s="11" t="s">
        <f>IF($N26=U$8,$O26,"")</f>
        <v>8</v>
      </c>
      <c r="V26" s="11" t="s">
        <f>IF($N26=V$8,$O26,"")</f>
        <v>8</v>
      </c>
      <c r="W26" s="11" t="s">
        <f>IF($N26=W$8,$O26,"")</f>
        <v>8</v>
      </c>
    </row>
    <row r="27" spans="1:23" ht="12.75">
      <c r="A27">
        <f>MOD(A26+(B27&lt;B26),$C$8)</f>
        <v>1</v>
      </c>
      <c r="B27">
        <f>MOD(B26+(C27&lt;C26),$C$8)</f>
        <v>2</v>
      </c>
      <c r="C27">
        <f>MOD(1+C26,$C$8)</f>
        <v>1</v>
      </c>
      <c r="E27">
        <f ca="1">OFFSET($D$3,A27,0)</f>
        <v>24.985837</v>
      </c>
      <c r="F27">
        <f ca="1">OFFSET($D$3,B27,0)</f>
        <v>25.982593</v>
      </c>
      <c r="G27">
        <f ca="1">OFFSET($D$3,C27,0)</f>
        <v>24.985837</v>
      </c>
      <c r="I27">
        <f ca="1">OFFSET($G$3,A27,0)</f>
        <v>0.10010888450799083</v>
      </c>
      <c r="J27">
        <f ca="1">OFFSET($G$3,B27,0)</f>
        <v>0.11024714638992793</v>
      </c>
      <c r="K27">
        <f ca="1">OFFSET($G$3,C27,0)</f>
        <v>0.10010888450799083</v>
      </c>
      <c r="M27" s="10">
        <f>SUM(E27:G27)</f>
        <v>75.954267</v>
      </c>
      <c r="N27">
        <f>ROUND(M27,0)</f>
        <v>76</v>
      </c>
      <c r="O27" s="11">
        <f>PRODUCT(I27:K27)</f>
        <v>0.001104873612229787</v>
      </c>
      <c r="Q27" s="11" t="s">
        <f>IF($N27=Q$8,$O27,"")</f>
        <v>8</v>
      </c>
      <c r="R27" s="11" t="s">
        <f>IF($N27=R$8,$O27,"")</f>
        <v>8</v>
      </c>
      <c r="S27" s="11" t="s">
        <f>IF($N27=S$8,$O27,"")</f>
        <v>8</v>
      </c>
      <c r="T27" s="11" t="s">
        <f>IF($N27=T$8,$O27,"")</f>
        <v>8</v>
      </c>
      <c r="U27" s="11">
        <f>IF($N27=U$8,$O27,"")</f>
        <v>0.001104873612229787</v>
      </c>
      <c r="V27" s="11" t="s">
        <f>IF($N27=V$8,$O27,"")</f>
        <v>8</v>
      </c>
      <c r="W27" s="11" t="s">
        <f>IF($N27=W$8,$O27,"")</f>
        <v>8</v>
      </c>
    </row>
    <row r="28" spans="1:23" ht="12.75">
      <c r="A28">
        <f>MOD(A27+(B28&lt;B27),$C$8)</f>
        <v>1</v>
      </c>
      <c r="B28">
        <f>MOD(B27+(C28&lt;C27),$C$8)</f>
        <v>2</v>
      </c>
      <c r="C28">
        <f>MOD(1+C27,$C$8)</f>
        <v>2</v>
      </c>
      <c r="E28">
        <f ca="1">OFFSET($D$3,A28,0)</f>
        <v>24.985837</v>
      </c>
      <c r="F28">
        <f ca="1">OFFSET($D$3,B28,0)</f>
        <v>25.982593</v>
      </c>
      <c r="G28">
        <f ca="1">OFFSET($D$3,C28,0)</f>
        <v>25.982593</v>
      </c>
      <c r="I28">
        <f ca="1">OFFSET($G$3,A28,0)</f>
        <v>0.10010888450799083</v>
      </c>
      <c r="J28">
        <f ca="1">OFFSET($G$3,B28,0)</f>
        <v>0.11024714638992793</v>
      </c>
      <c r="K28">
        <f ca="1">OFFSET($G$3,C28,0)</f>
        <v>0.11024714638992793</v>
      </c>
      <c r="M28" s="10">
        <f>SUM(E28:G28)</f>
        <v>76.951023</v>
      </c>
      <c r="N28">
        <f>ROUND(M28,0)</f>
        <v>77</v>
      </c>
      <c r="O28" s="11">
        <f>PRODUCT(I28:K28)</f>
        <v>0.0012167667582005954</v>
      </c>
      <c r="Q28" s="11" t="s">
        <f>IF($N28=Q$8,$O28,"")</f>
        <v>8</v>
      </c>
      <c r="R28" s="11" t="s">
        <f>IF($N28=R$8,$O28,"")</f>
        <v>8</v>
      </c>
      <c r="S28" s="11" t="s">
        <f>IF($N28=S$8,$O28,"")</f>
        <v>8</v>
      </c>
      <c r="T28" s="11" t="s">
        <f>IF($N28=T$8,$O28,"")</f>
        <v>8</v>
      </c>
      <c r="U28" s="11" t="s">
        <f>IF($N28=U$8,$O28,"")</f>
        <v>8</v>
      </c>
      <c r="V28" s="11">
        <f>IF($N28=V$8,$O28,"")</f>
        <v>0.0012167667582005954</v>
      </c>
      <c r="W28" s="11" t="s">
        <f>IF($N28=W$8,$O28,"")</f>
        <v>8</v>
      </c>
    </row>
    <row r="29" spans="1:23" ht="12.75">
      <c r="A29">
        <f>MOD(A28+(B29&lt;B28),$C$8)</f>
        <v>2</v>
      </c>
      <c r="B29">
        <f>MOD(B28+(C29&lt;C28),$C$8)</f>
        <v>0</v>
      </c>
      <c r="C29">
        <f>MOD(1+C28,$C$8)</f>
        <v>0</v>
      </c>
      <c r="E29">
        <f ca="1">OFFSET($D$3,A29,0)</f>
        <v>25.982593</v>
      </c>
      <c r="F29">
        <f ca="1">OFFSET($D$3,B29,0)</f>
        <v>23.9850417</v>
      </c>
      <c r="G29">
        <f ca="1">OFFSET($D$3,C29,0)</f>
        <v>23.9850417</v>
      </c>
      <c r="I29">
        <f ca="1">OFFSET($G$3,A29,0)</f>
        <v>0.11024714638992793</v>
      </c>
      <c r="J29">
        <f ca="1">OFFSET($G$3,B29,0)</f>
        <v>0.7896428277405046</v>
      </c>
      <c r="K29">
        <f ca="1">OFFSET($G$3,C29,0)</f>
        <v>0.7896428277405046</v>
      </c>
      <c r="M29" s="10">
        <f>SUM(E29:G29)</f>
        <v>73.9526764</v>
      </c>
      <c r="N29">
        <f>ROUND(M29,0)</f>
        <v>74</v>
      </c>
      <c r="O29" s="11">
        <f>PRODUCT(I29:K29)</f>
        <v>0.06874304211504668</v>
      </c>
      <c r="Q29" s="11" t="s">
        <f>IF($N29=Q$8,$O29,"")</f>
        <v>8</v>
      </c>
      <c r="R29" s="11" t="s">
        <f>IF($N29=R$8,$O29,"")</f>
        <v>8</v>
      </c>
      <c r="S29" s="11">
        <f>IF($N29=S$8,$O29,"")</f>
        <v>0.06874304211504668</v>
      </c>
      <c r="T29" s="11" t="s">
        <f>IF($N29=T$8,$O29,"")</f>
        <v>8</v>
      </c>
      <c r="U29" s="11" t="s">
        <f>IF($N29=U$8,$O29,"")</f>
        <v>8</v>
      </c>
      <c r="V29" s="11" t="s">
        <f>IF($N29=V$8,$O29,"")</f>
        <v>8</v>
      </c>
      <c r="W29" s="11" t="s">
        <f>IF($N29=W$8,$O29,"")</f>
        <v>8</v>
      </c>
    </row>
    <row r="30" spans="1:23" ht="12.75">
      <c r="A30">
        <f>MOD(A29+(B30&lt;B29),$C$8)</f>
        <v>2</v>
      </c>
      <c r="B30">
        <f>MOD(B29+(C30&lt;C29),$C$8)</f>
        <v>0</v>
      </c>
      <c r="C30">
        <f>MOD(1+C29,$C$8)</f>
        <v>1</v>
      </c>
      <c r="E30">
        <f ca="1">OFFSET($D$3,A30,0)</f>
        <v>25.982593</v>
      </c>
      <c r="F30">
        <f ca="1">OFFSET($D$3,B30,0)</f>
        <v>23.9850417</v>
      </c>
      <c r="G30">
        <f ca="1">OFFSET($D$3,C30,0)</f>
        <v>24.985837</v>
      </c>
      <c r="I30">
        <f ca="1">OFFSET($G$3,A30,0)</f>
        <v>0.11024714638992793</v>
      </c>
      <c r="J30">
        <f ca="1">OFFSET($G$3,B30,0)</f>
        <v>0.7896428277405046</v>
      </c>
      <c r="K30">
        <f ca="1">OFFSET($G$3,C30,0)</f>
        <v>0.10010888450799083</v>
      </c>
      <c r="M30" s="10">
        <f>SUM(E30:G30)</f>
        <v>74.9534717</v>
      </c>
      <c r="N30">
        <f>ROUND(M30,0)</f>
        <v>75</v>
      </c>
      <c r="O30" s="11">
        <f>PRODUCT(I30:K30)</f>
        <v>0.008715065877967648</v>
      </c>
      <c r="Q30" s="11" t="s">
        <f>IF($N30=Q$8,$O30,"")</f>
        <v>8</v>
      </c>
      <c r="R30" s="11" t="s">
        <f>IF($N30=R$8,$O30,"")</f>
        <v>8</v>
      </c>
      <c r="S30" s="11" t="s">
        <f>IF($N30=S$8,$O30,"")</f>
        <v>8</v>
      </c>
      <c r="T30" s="11">
        <f>IF($N30=T$8,$O30,"")</f>
        <v>0.008715065877967648</v>
      </c>
      <c r="U30" s="11" t="s">
        <f>IF($N30=U$8,$O30,"")</f>
        <v>8</v>
      </c>
      <c r="V30" s="11" t="s">
        <f>IF($N30=V$8,$O30,"")</f>
        <v>8</v>
      </c>
      <c r="W30" s="11" t="s">
        <f>IF($N30=W$8,$O30,"")</f>
        <v>8</v>
      </c>
    </row>
    <row r="31" spans="1:23" ht="12.75">
      <c r="A31">
        <f>MOD(A30+(B31&lt;B30),$C$8)</f>
        <v>2</v>
      </c>
      <c r="B31">
        <f>MOD(B30+(C31&lt;C30),$C$8)</f>
        <v>0</v>
      </c>
      <c r="C31">
        <f>MOD(1+C30,$C$8)</f>
        <v>2</v>
      </c>
      <c r="E31">
        <f ca="1">OFFSET($D$3,A31,0)</f>
        <v>25.982593</v>
      </c>
      <c r="F31">
        <f ca="1">OFFSET($D$3,B31,0)</f>
        <v>23.9850417</v>
      </c>
      <c r="G31">
        <f ca="1">OFFSET($D$3,C31,0)</f>
        <v>25.982593</v>
      </c>
      <c r="I31">
        <f ca="1">OFFSET($G$3,A31,0)</f>
        <v>0.11024714638992793</v>
      </c>
      <c r="J31">
        <f ca="1">OFFSET($G$3,B31,0)</f>
        <v>0.7896428277405046</v>
      </c>
      <c r="K31">
        <f ca="1">OFFSET($G$3,C31,0)</f>
        <v>0.11024714638992793</v>
      </c>
      <c r="M31" s="10">
        <f>SUM(E31:G31)</f>
        <v>75.9502277</v>
      </c>
      <c r="N31">
        <f>ROUND(M31,0)</f>
        <v>76</v>
      </c>
      <c r="O31" s="11">
        <f>PRODUCT(I31:K31)</f>
        <v>0.00959766107042649</v>
      </c>
      <c r="Q31" s="11" t="s">
        <f>IF($N31=Q$8,$O31,"")</f>
        <v>8</v>
      </c>
      <c r="R31" s="11" t="s">
        <f>IF($N31=R$8,$O31,"")</f>
        <v>8</v>
      </c>
      <c r="S31" s="11" t="s">
        <f>IF($N31=S$8,$O31,"")</f>
        <v>8</v>
      </c>
      <c r="T31" s="11" t="s">
        <f>IF($N31=T$8,$O31,"")</f>
        <v>8</v>
      </c>
      <c r="U31" s="11">
        <f>IF($N31=U$8,$O31,"")</f>
        <v>0.00959766107042649</v>
      </c>
      <c r="V31" s="11" t="s">
        <f>IF($N31=V$8,$O31,"")</f>
        <v>8</v>
      </c>
      <c r="W31" s="11" t="s">
        <f>IF($N31=W$8,$O31,"")</f>
        <v>8</v>
      </c>
    </row>
    <row r="32" spans="1:23" ht="12.75">
      <c r="A32">
        <f>MOD(A31+(B32&lt;B31),$C$8)</f>
        <v>2</v>
      </c>
      <c r="B32">
        <f>MOD(B31+(C32&lt;C31),$C$8)</f>
        <v>1</v>
      </c>
      <c r="C32">
        <f>MOD(1+C31,$C$8)</f>
        <v>0</v>
      </c>
      <c r="E32">
        <f ca="1">OFFSET($D$3,A32,0)</f>
        <v>25.982593</v>
      </c>
      <c r="F32">
        <f ca="1">OFFSET($D$3,B32,0)</f>
        <v>24.985837</v>
      </c>
      <c r="G32">
        <f ca="1">OFFSET($D$3,C32,0)</f>
        <v>23.9850417</v>
      </c>
      <c r="I32">
        <f ca="1">OFFSET($G$3,A32,0)</f>
        <v>0.11024714638992793</v>
      </c>
      <c r="J32">
        <f ca="1">OFFSET($G$3,B32,0)</f>
        <v>0.10010888450799083</v>
      </c>
      <c r="K32">
        <f ca="1">OFFSET($G$3,C32,0)</f>
        <v>0.7896428277405046</v>
      </c>
      <c r="M32" s="10">
        <f>SUM(E32:G32)</f>
        <v>74.9534717</v>
      </c>
      <c r="N32">
        <f>ROUND(M32,0)</f>
        <v>75</v>
      </c>
      <c r="O32" s="11">
        <f>PRODUCT(I32:K32)</f>
        <v>0.008715065877967648</v>
      </c>
      <c r="Q32" s="11" t="s">
        <f>IF($N32=Q$8,$O32,"")</f>
        <v>8</v>
      </c>
      <c r="R32" s="11" t="s">
        <f>IF($N32=R$8,$O32,"")</f>
        <v>8</v>
      </c>
      <c r="S32" s="11" t="s">
        <f>IF($N32=S$8,$O32,"")</f>
        <v>8</v>
      </c>
      <c r="T32" s="11">
        <f>IF($N32=T$8,$O32,"")</f>
        <v>0.008715065877967648</v>
      </c>
      <c r="U32" s="11" t="s">
        <f>IF($N32=U$8,$O32,"")</f>
        <v>8</v>
      </c>
      <c r="V32" s="11" t="s">
        <f>IF($N32=V$8,$O32,"")</f>
        <v>8</v>
      </c>
      <c r="W32" s="11" t="s">
        <f>IF($N32=W$8,$O32,"")</f>
        <v>8</v>
      </c>
    </row>
    <row r="33" spans="1:23" ht="12.75">
      <c r="A33">
        <f>MOD(A32+(B33&lt;B32),$C$8)</f>
        <v>2</v>
      </c>
      <c r="B33">
        <f>MOD(B32+(C33&lt;C32),$C$8)</f>
        <v>1</v>
      </c>
      <c r="C33">
        <f>MOD(1+C32,$C$8)</f>
        <v>1</v>
      </c>
      <c r="E33">
        <f ca="1">OFFSET($D$3,A33,0)</f>
        <v>25.982593</v>
      </c>
      <c r="F33">
        <f ca="1">OFFSET($D$3,B33,0)</f>
        <v>24.985837</v>
      </c>
      <c r="G33">
        <f ca="1">OFFSET($D$3,C33,0)</f>
        <v>24.985837</v>
      </c>
      <c r="I33">
        <f ca="1">OFFSET($G$3,A33,0)</f>
        <v>0.11024714638992793</v>
      </c>
      <c r="J33">
        <f ca="1">OFFSET($G$3,B33,0)</f>
        <v>0.10010888450799083</v>
      </c>
      <c r="K33">
        <f ca="1">OFFSET($G$3,C33,0)</f>
        <v>0.10010888450799083</v>
      </c>
      <c r="M33" s="10">
        <f>SUM(E33:G33)</f>
        <v>75.954267</v>
      </c>
      <c r="N33">
        <f>ROUND(M33,0)</f>
        <v>76</v>
      </c>
      <c r="O33" s="11">
        <f>PRODUCT(I33:K33)</f>
        <v>0.001104873612229787</v>
      </c>
      <c r="Q33" s="11" t="s">
        <f>IF($N33=Q$8,$O33,"")</f>
        <v>8</v>
      </c>
      <c r="R33" s="11" t="s">
        <f>IF($N33=R$8,$O33,"")</f>
        <v>8</v>
      </c>
      <c r="S33" s="11" t="s">
        <f>IF($N33=S$8,$O33,"")</f>
        <v>8</v>
      </c>
      <c r="T33" s="11" t="s">
        <f>IF($N33=T$8,$O33,"")</f>
        <v>8</v>
      </c>
      <c r="U33" s="11">
        <f>IF($N33=U$8,$O33,"")</f>
        <v>0.001104873612229787</v>
      </c>
      <c r="V33" s="11" t="s">
        <f>IF($N33=V$8,$O33,"")</f>
        <v>8</v>
      </c>
      <c r="W33" s="11" t="s">
        <f>IF($N33=W$8,$O33,"")</f>
        <v>8</v>
      </c>
    </row>
    <row r="34" spans="1:23" ht="12.75">
      <c r="A34">
        <f>MOD(A33+(B34&lt;B33),$C$8)</f>
        <v>2</v>
      </c>
      <c r="B34">
        <f>MOD(B33+(C34&lt;C33),$C$8)</f>
        <v>1</v>
      </c>
      <c r="C34">
        <f>MOD(1+C33,$C$8)</f>
        <v>2</v>
      </c>
      <c r="E34">
        <f ca="1">OFFSET($D$3,A34,0)</f>
        <v>25.982593</v>
      </c>
      <c r="F34">
        <f ca="1">OFFSET($D$3,B34,0)</f>
        <v>24.985837</v>
      </c>
      <c r="G34">
        <f ca="1">OFFSET($D$3,C34,0)</f>
        <v>25.982593</v>
      </c>
      <c r="I34">
        <f ca="1">OFFSET($G$3,A34,0)</f>
        <v>0.11024714638992793</v>
      </c>
      <c r="J34">
        <f ca="1">OFFSET($G$3,B34,0)</f>
        <v>0.10010888450799083</v>
      </c>
      <c r="K34">
        <f ca="1">OFFSET($G$3,C34,0)</f>
        <v>0.11024714638992793</v>
      </c>
      <c r="M34" s="10">
        <f>SUM(E34:G34)</f>
        <v>76.951023</v>
      </c>
      <c r="N34">
        <f>ROUND(M34,0)</f>
        <v>77</v>
      </c>
      <c r="O34" s="11">
        <f>PRODUCT(I34:K34)</f>
        <v>0.0012167667582005954</v>
      </c>
      <c r="Q34" s="11" t="s">
        <f>IF($N34=Q$8,$O34,"")</f>
        <v>8</v>
      </c>
      <c r="R34" s="11" t="s">
        <f>IF($N34=R$8,$O34,"")</f>
        <v>8</v>
      </c>
      <c r="S34" s="11" t="s">
        <f>IF($N34=S$8,$O34,"")</f>
        <v>8</v>
      </c>
      <c r="T34" s="11" t="s">
        <f>IF($N34=T$8,$O34,"")</f>
        <v>8</v>
      </c>
      <c r="U34" s="11" t="s">
        <f>IF($N34=U$8,$O34,"")</f>
        <v>8</v>
      </c>
      <c r="V34" s="11">
        <f>IF($N34=V$8,$O34,"")</f>
        <v>0.0012167667582005954</v>
      </c>
      <c r="W34" s="11" t="s">
        <f>IF($N34=W$8,$O34,"")</f>
        <v>8</v>
      </c>
    </row>
    <row r="35" spans="1:23" ht="12.75">
      <c r="A35">
        <f>MOD(A34+(B35&lt;B34),$C$8)</f>
        <v>2</v>
      </c>
      <c r="B35">
        <f>MOD(B34+(C35&lt;C34),$C$8)</f>
        <v>2</v>
      </c>
      <c r="C35">
        <f>MOD(1+C34,$C$8)</f>
        <v>0</v>
      </c>
      <c r="E35">
        <f ca="1">OFFSET($D$3,A35,0)</f>
        <v>25.982593</v>
      </c>
      <c r="F35">
        <f ca="1">OFFSET($D$3,B35,0)</f>
        <v>25.982593</v>
      </c>
      <c r="G35">
        <f ca="1">OFFSET($D$3,C35,0)</f>
        <v>23.9850417</v>
      </c>
      <c r="I35">
        <f ca="1">OFFSET($G$3,A35,0)</f>
        <v>0.11024714638992793</v>
      </c>
      <c r="J35">
        <f ca="1">OFFSET($G$3,B35,0)</f>
        <v>0.11024714638992793</v>
      </c>
      <c r="K35">
        <f ca="1">OFFSET($G$3,C35,0)</f>
        <v>0.7896428277405046</v>
      </c>
      <c r="M35" s="10">
        <f>SUM(E35:G35)</f>
        <v>75.9502277</v>
      </c>
      <c r="N35">
        <f>ROUND(M35,0)</f>
        <v>76</v>
      </c>
      <c r="O35" s="11">
        <f>PRODUCT(I35:K35)</f>
        <v>0.00959766107042649</v>
      </c>
      <c r="Q35" s="11" t="s">
        <f>IF($N35=Q$8,$O35,"")</f>
        <v>8</v>
      </c>
      <c r="R35" s="11" t="s">
        <f>IF($N35=R$8,$O35,"")</f>
        <v>8</v>
      </c>
      <c r="S35" s="11" t="s">
        <f>IF($N35=S$8,$O35,"")</f>
        <v>8</v>
      </c>
      <c r="T35" s="11" t="s">
        <f>IF($N35=T$8,$O35,"")</f>
        <v>8</v>
      </c>
      <c r="U35" s="11">
        <f>IF($N35=U$8,$O35,"")</f>
        <v>0.00959766107042649</v>
      </c>
      <c r="V35" s="11" t="s">
        <f>IF($N35=V$8,$O35,"")</f>
        <v>8</v>
      </c>
      <c r="W35" s="11" t="s">
        <f>IF($N35=W$8,$O35,"")</f>
        <v>8</v>
      </c>
    </row>
    <row r="36" spans="1:23" ht="12.75">
      <c r="A36">
        <f>MOD(A35+(B36&lt;B35),$C$8)</f>
        <v>2</v>
      </c>
      <c r="B36">
        <f>MOD(B35+(C36&lt;C35),$C$8)</f>
        <v>2</v>
      </c>
      <c r="C36">
        <f>MOD(1+C35,$C$8)</f>
        <v>1</v>
      </c>
      <c r="E36">
        <f ca="1">OFFSET($D$3,A36,0)</f>
        <v>25.982593</v>
      </c>
      <c r="F36">
        <f ca="1">OFFSET($D$3,B36,0)</f>
        <v>25.982593</v>
      </c>
      <c r="G36">
        <f ca="1">OFFSET($D$3,C36,0)</f>
        <v>24.985837</v>
      </c>
      <c r="I36">
        <f ca="1">OFFSET($G$3,A36,0)</f>
        <v>0.11024714638992793</v>
      </c>
      <c r="J36">
        <f ca="1">OFFSET($G$3,B36,0)</f>
        <v>0.11024714638992793</v>
      </c>
      <c r="K36">
        <f ca="1">OFFSET($G$3,C36,0)</f>
        <v>0.10010888450799083</v>
      </c>
      <c r="M36" s="10">
        <f>SUM(E36:G36)</f>
        <v>76.951023</v>
      </c>
      <c r="N36">
        <f>ROUND(M36,0)</f>
        <v>77</v>
      </c>
      <c r="O36" s="11">
        <f>PRODUCT(I36:K36)</f>
        <v>0.0012167667582005954</v>
      </c>
      <c r="Q36" s="11" t="s">
        <f>IF($N36=Q$8,$O36,"")</f>
        <v>8</v>
      </c>
      <c r="R36" s="11" t="s">
        <f>IF($N36=R$8,$O36,"")</f>
        <v>8</v>
      </c>
      <c r="S36" s="11" t="s">
        <f>IF($N36=S$8,$O36,"")</f>
        <v>8</v>
      </c>
      <c r="T36" s="11" t="s">
        <f>IF($N36=T$8,$O36,"")</f>
        <v>8</v>
      </c>
      <c r="U36" s="11" t="s">
        <f>IF($N36=U$8,$O36,"")</f>
        <v>8</v>
      </c>
      <c r="V36" s="11">
        <f>IF($N36=V$8,$O36,"")</f>
        <v>0.0012167667582005954</v>
      </c>
      <c r="W36" s="11" t="s">
        <f>IF($N36=W$8,$O36,"")</f>
        <v>8</v>
      </c>
    </row>
    <row r="37" spans="1:23" ht="12.75">
      <c r="A37">
        <f>MOD(A36+(B37&lt;B36),$C$8)</f>
        <v>2</v>
      </c>
      <c r="B37">
        <f>MOD(B36+(C37&lt;C36),$C$8)</f>
        <v>2</v>
      </c>
      <c r="C37">
        <f>MOD(1+C36,$C$8)</f>
        <v>2</v>
      </c>
      <c r="E37">
        <f ca="1">OFFSET($D$3,A37,0)</f>
        <v>25.982593</v>
      </c>
      <c r="F37">
        <f ca="1">OFFSET($D$3,B37,0)</f>
        <v>25.982593</v>
      </c>
      <c r="G37">
        <f ca="1">OFFSET($D$3,C37,0)</f>
        <v>25.982593</v>
      </c>
      <c r="I37">
        <f ca="1">OFFSET($G$3,A37,0)</f>
        <v>0.11024714638992793</v>
      </c>
      <c r="J37">
        <f ca="1">OFFSET($G$3,B37,0)</f>
        <v>0.11024714638992793</v>
      </c>
      <c r="K37">
        <f ca="1">OFFSET($G$3,C37,0)</f>
        <v>0.11024714638992793</v>
      </c>
      <c r="M37" s="10">
        <f>SUM(E37:G37)</f>
        <v>77.947779</v>
      </c>
      <c r="N37">
        <f>ROUND(M37,0)</f>
        <v>78</v>
      </c>
      <c r="O37" s="11">
        <f>PRODUCT(I37:K37)</f>
        <v>0.0013399915858919738</v>
      </c>
      <c r="Q37" s="11" t="s">
        <f>IF($N37=Q$8,$O37,"")</f>
        <v>8</v>
      </c>
      <c r="R37" s="11" t="s">
        <f>IF($N37=R$8,$O37,"")</f>
        <v>8</v>
      </c>
      <c r="S37" s="11" t="s">
        <f>IF($N37=S$8,$O37,"")</f>
        <v>8</v>
      </c>
      <c r="T37" s="11" t="s">
        <f>IF($N37=T$8,$O37,"")</f>
        <v>8</v>
      </c>
      <c r="U37" s="11" t="s">
        <f>IF($N37=U$8,$O37,"")</f>
        <v>8</v>
      </c>
      <c r="V37" s="11" t="s">
        <f>IF($N37=V$8,$O37,"")</f>
        <v>8</v>
      </c>
      <c r="W37" s="11">
        <f>IF($N37=W$8,$O37,"")</f>
        <v>0.0013399915858919738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dimension ref="A1:P38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10.375" style="1" bestFit="1" customWidth="1"/>
    <col min="2" max="2" width="9.125" style="1" customWidth="1"/>
    <col min="3" max="3" width="19.625" style="1" bestFit="1" customWidth="1"/>
    <col min="4" max="7" width="9.125" style="1" customWidth="1"/>
    <col min="8" max="8" width="11.625" style="1" bestFit="1" customWidth="1"/>
    <col min="9" max="9" width="9.125" style="1" customWidth="1"/>
    <col min="10" max="10" width="12.625" style="1" customWidth="1"/>
    <col min="11" max="11" width="9.125" style="1" customWidth="1"/>
    <col min="12" max="12" width="9.25390625" style="1" bestFit="1" customWidth="1"/>
    <col min="13" max="13" width="18.125" style="12" customWidth="1"/>
    <col min="14" max="15" width="9.125" style="1" customWidth="1"/>
    <col min="16" max="16" width="14.00390625" style="1" customWidth="1"/>
    <col min="17" max="16384" width="9.125" style="1" customWidth="1"/>
  </cols>
  <sheetData>
    <row r="1" ht="12.75">
      <c r="A1" t="s">
        <f>Data!A1</f>
        <v>0</v>
      </c>
    </row>
    <row r="6" ht="12.75">
      <c r="O6" t="s">
        <v>33</v>
      </c>
    </row>
    <row r="8" ht="12.75">
      <c r="O8" t="s">
        <v>9</v>
      </c>
    </row>
    <row r="9" spans="1:15" ht="12.75">
      <c r="A9" t="s">
        <f>Data!M9</f>
        <v>3</v>
      </c>
      <c r="B9" t="s">
        <f>Data!N9</f>
        <v>3</v>
      </c>
      <c r="C9" t="s">
        <f>Data!O9</f>
        <v>3</v>
      </c>
      <c r="E9" t="s">
        <v>34</v>
      </c>
      <c r="F9" t="s">
        <v>35</v>
      </c>
      <c r="H9" t="s">
        <f>A9</f>
        <v>3</v>
      </c>
      <c r="I9" t="s">
        <f>B9</f>
        <v>3</v>
      </c>
      <c r="J9" t="s">
        <f>C9</f>
        <v>3</v>
      </c>
      <c r="L9" t="s">
        <v>36</v>
      </c>
      <c r="O9" t="s">
        <v>37</v>
      </c>
    </row>
    <row r="10" spans="1:16" ht="12.75">
      <c r="A10" t="s">
        <f>Data!M10</f>
        <v>5</v>
      </c>
      <c r="B10" t="s">
        <f>Data!N10</f>
        <v>6</v>
      </c>
      <c r="C10" t="s">
        <f>Data!O10</f>
        <v>7</v>
      </c>
      <c r="E10" t="s">
        <v>38</v>
      </c>
      <c r="F10" t="s">
        <v>4</v>
      </c>
      <c r="H10" t="s">
        <f>A10</f>
        <v>5</v>
      </c>
      <c r="I10" t="s">
        <f>B10</f>
        <v>6</v>
      </c>
      <c r="J10" t="s">
        <f>C10</f>
        <v>7</v>
      </c>
      <c r="M10">
        <f>H11-10</f>
        <v>61.955125100000004</v>
      </c>
      <c r="P10" t="s">
        <v>10</v>
      </c>
    </row>
    <row r="11" spans="1:16" ht="12.75">
      <c r="A11" s="13">
        <f>Data!M11</f>
        <v>71.9551251</v>
      </c>
      <c r="B11">
        <f>Data!N11</f>
        <v>72</v>
      </c>
      <c r="C11" s="14">
        <f>Data!O11</f>
        <v>0.49237056867867607</v>
      </c>
      <c r="E11" s="15">
        <f>ROUND(_xlfn.PERCENTRANK.INC(A$11:A$37,A11,20)*(COUNT(A$11:A$37)-1),0)+(ROW($A11)-ROW($A$11))/1000</f>
        <v>0</v>
      </c>
      <c r="F11">
        <f>ROUND(MOD(SMALL(E$11:E$37,1+ROW($E11)-ROW($E$11)),1)*1000,0)</f>
        <v>0</v>
      </c>
      <c r="H11" s="14">
        <f ca="1">OFFSET(A$11,$F11,0)</f>
        <v>71.9551251</v>
      </c>
      <c r="I11">
        <f ca="1">OFFSET(B$11,$F11,0)</f>
        <v>72</v>
      </c>
      <c r="J11" s="14">
        <f ca="1">OFFSET(C$11,$F11,0)</f>
        <v>0.49237056867867607</v>
      </c>
      <c r="L11" s="14">
        <f>H11</f>
        <v>71.9551251</v>
      </c>
      <c r="M11">
        <f>L11</f>
        <v>71.9551251</v>
      </c>
      <c r="O11" s="14" t="s">
        <f>P10</f>
        <v>10</v>
      </c>
      <c r="P11" s="14">
        <f>O11+J11</f>
        <v>0.49237056867867607</v>
      </c>
    </row>
    <row r="12" spans="1:16" ht="12.75">
      <c r="A12" s="13">
        <f>Data!M12</f>
        <v>72.9559204</v>
      </c>
      <c r="B12">
        <f>Data!N12</f>
        <v>73</v>
      </c>
      <c r="C12" s="14">
        <f>Data!O12</f>
        <v>0.06242147292849905</v>
      </c>
      <c r="E12" s="15">
        <f>ROUND(_xlfn.PERCENTRANK.INC(A$11:A$37,A12,20)*(COUNT(A$11:A$37)-1),0)+(ROW($A12)-ROW($A$11))/1000</f>
        <v>1.001</v>
      </c>
      <c r="F12">
        <f>ROUND(MOD(SMALL(E$11:E$37,1+ROW($E12)-ROW($E$11)),1)*1000,0)</f>
        <v>1</v>
      </c>
      <c r="H12" s="14">
        <f ca="1">OFFSET(A$11,$F12,0)</f>
        <v>72.9559204</v>
      </c>
      <c r="I12">
        <f ca="1">OFFSET(B$11,$F12,0)</f>
        <v>73</v>
      </c>
      <c r="J12" s="14">
        <f ca="1">OFFSET(C$11,$F12,0)</f>
        <v>0.06242147292849905</v>
      </c>
      <c r="L12" s="14">
        <f>H12</f>
        <v>72.9559204</v>
      </c>
      <c r="M12">
        <f>L12</f>
        <v>72.9559204</v>
      </c>
      <c r="O12" s="14">
        <f>P11</f>
        <v>0.49237056867867607</v>
      </c>
      <c r="P12" s="14">
        <f>O12+J12</f>
        <v>0.5547920416071751</v>
      </c>
    </row>
    <row r="13" spans="1:16" ht="12.75">
      <c r="A13" s="13">
        <f>Data!M13</f>
        <v>73.9526764</v>
      </c>
      <c r="B13">
        <f>Data!N13</f>
        <v>74</v>
      </c>
      <c r="C13" s="14">
        <f>Data!O13</f>
        <v>0.06874304211504668</v>
      </c>
      <c r="E13" s="15">
        <f>ROUND(_xlfn.PERCENTRANK.INC(A$11:A$37,A13,20)*(COUNT(A$11:A$37)-1),0)+(ROW($A13)-ROW($A$11))/1000</f>
        <v>4.002</v>
      </c>
      <c r="F13">
        <f>ROUND(MOD(SMALL(E$11:E$37,1+ROW($E13)-ROW($E$11)),1)*1000,0)</f>
        <v>3</v>
      </c>
      <c r="H13" s="14">
        <f ca="1">OFFSET(A$11,$F13,0)</f>
        <v>72.9559204</v>
      </c>
      <c r="I13">
        <f ca="1">OFFSET(B$11,$F13,0)</f>
        <v>73</v>
      </c>
      <c r="J13" s="14">
        <f ca="1">OFFSET(C$11,$F13,0)</f>
        <v>0.06242147292849905</v>
      </c>
      <c r="L13" s="14">
        <f>H13</f>
        <v>72.9559204</v>
      </c>
      <c r="M13">
        <f>L13</f>
        <v>72.9559204</v>
      </c>
      <c r="O13" s="14">
        <f>P12</f>
        <v>0.5547920416071751</v>
      </c>
      <c r="P13" s="14">
        <f>O13+J13</f>
        <v>0.6172135145356742</v>
      </c>
    </row>
    <row r="14" spans="1:16" ht="12.75">
      <c r="A14" s="13">
        <f>Data!M14</f>
        <v>72.9559204</v>
      </c>
      <c r="B14">
        <f>Data!N14</f>
        <v>73</v>
      </c>
      <c r="C14" s="14">
        <f>Data!O14</f>
        <v>0.06242147292849905</v>
      </c>
      <c r="E14" s="15">
        <f>ROUND(_xlfn.PERCENTRANK.INC(A$11:A$37,A14,20)*(COUNT(A$11:A$37)-1),0)+(ROW($A14)-ROW($A$11))/1000</f>
        <v>1.003</v>
      </c>
      <c r="F14">
        <f>ROUND(MOD(SMALL(E$11:E$37,1+ROW($E14)-ROW($E$11)),1)*1000,0)</f>
        <v>9</v>
      </c>
      <c r="H14" s="14">
        <f ca="1">OFFSET(A$11,$F14,0)</f>
        <v>72.9559204</v>
      </c>
      <c r="I14">
        <f ca="1">OFFSET(B$11,$F14,0)</f>
        <v>73</v>
      </c>
      <c r="J14" s="14">
        <f ca="1">OFFSET(C$11,$F14,0)</f>
        <v>0.06242147292849905</v>
      </c>
      <c r="L14" s="14">
        <f>H14</f>
        <v>72.9559204</v>
      </c>
      <c r="M14">
        <f>L14</f>
        <v>72.9559204</v>
      </c>
      <c r="O14" s="14">
        <f>P13</f>
        <v>0.6172135145356742</v>
      </c>
      <c r="P14" s="14">
        <f>O14+J14</f>
        <v>0.6796349874641733</v>
      </c>
    </row>
    <row r="15" spans="1:16" ht="12.75">
      <c r="A15" s="13">
        <f>Data!M15</f>
        <v>73.9567157</v>
      </c>
      <c r="B15">
        <f>Data!N15</f>
        <v>74</v>
      </c>
      <c r="C15" s="14">
        <f>Data!O15</f>
        <v>0.007913633613438376</v>
      </c>
      <c r="E15" s="15">
        <f>ROUND(_xlfn.PERCENTRANK.INC(A$11:A$37,A15,20)*(COUNT(A$11:A$37)-1),0)+(ROW($A15)-ROW($A$11))/1000</f>
        <v>7.004</v>
      </c>
      <c r="F15">
        <f>ROUND(MOD(SMALL(E$11:E$37,1+ROW($E15)-ROW($E$11)),1)*1000,0)</f>
        <v>2</v>
      </c>
      <c r="H15" s="14">
        <f ca="1">OFFSET(A$11,$F15,0)</f>
        <v>73.9526764</v>
      </c>
      <c r="I15">
        <f ca="1">OFFSET(B$11,$F15,0)</f>
        <v>74</v>
      </c>
      <c r="J15" s="14">
        <f ca="1">OFFSET(C$11,$F15,0)</f>
        <v>0.06874304211504668</v>
      </c>
      <c r="L15" s="14">
        <f>H15</f>
        <v>73.9526764</v>
      </c>
      <c r="M15">
        <f>L15</f>
        <v>73.9526764</v>
      </c>
      <c r="O15" s="14">
        <f>P14</f>
        <v>0.6796349874641733</v>
      </c>
      <c r="P15" s="14">
        <f>O15+J15</f>
        <v>0.74837802957922</v>
      </c>
    </row>
    <row r="16" spans="1:16" ht="12.75">
      <c r="A16" s="13">
        <f>Data!M16</f>
        <v>74.9534717</v>
      </c>
      <c r="B16">
        <f>Data!N16</f>
        <v>75</v>
      </c>
      <c r="C16" s="14">
        <f>Data!O16</f>
        <v>0.008715065877967648</v>
      </c>
      <c r="E16" s="15">
        <f>ROUND(_xlfn.PERCENTRANK.INC(A$11:A$37,A16,20)*(COUNT(A$11:A$37)-1),0)+(ROW($A16)-ROW($A$11))/1000</f>
        <v>10.005</v>
      </c>
      <c r="F16">
        <f>ROUND(MOD(SMALL(E$11:E$37,1+ROW($E16)-ROW($E$11)),1)*1000,0)</f>
        <v>6</v>
      </c>
      <c r="H16" s="14">
        <f ca="1">OFFSET(A$11,$F16,0)</f>
        <v>73.9526764</v>
      </c>
      <c r="I16">
        <f ca="1">OFFSET(B$11,$F16,0)</f>
        <v>74</v>
      </c>
      <c r="J16" s="14">
        <f ca="1">OFFSET(C$11,$F16,0)</f>
        <v>0.06874304211504668</v>
      </c>
      <c r="L16" s="14">
        <f>H16</f>
        <v>73.9526764</v>
      </c>
      <c r="M16">
        <f>L16</f>
        <v>73.9526764</v>
      </c>
      <c r="O16" s="14">
        <f>P15</f>
        <v>0.74837802957922</v>
      </c>
      <c r="P16" s="14">
        <f>O16+J16</f>
        <v>0.8171210716942666</v>
      </c>
    </row>
    <row r="17" spans="1:16" ht="12.75">
      <c r="A17" s="13">
        <f>Data!M17</f>
        <v>73.9526764</v>
      </c>
      <c r="B17">
        <f>Data!N17</f>
        <v>74</v>
      </c>
      <c r="C17" s="14">
        <f>Data!O17</f>
        <v>0.06874304211504668</v>
      </c>
      <c r="E17" s="15">
        <f>ROUND(_xlfn.PERCENTRANK.INC(A$11:A$37,A17,20)*(COUNT(A$11:A$37)-1),0)+(ROW($A17)-ROW($A$11))/1000</f>
        <v>4.006</v>
      </c>
      <c r="F17">
        <f>ROUND(MOD(SMALL(E$11:E$37,1+ROW($E17)-ROW($E$11)),1)*1000,0)</f>
        <v>18</v>
      </c>
      <c r="H17" s="14">
        <f ca="1">OFFSET(A$11,$F17,0)</f>
        <v>73.9526764</v>
      </c>
      <c r="I17">
        <f ca="1">OFFSET(B$11,$F17,0)</f>
        <v>74</v>
      </c>
      <c r="J17" s="14">
        <f ca="1">OFFSET(C$11,$F17,0)</f>
        <v>0.06874304211504668</v>
      </c>
      <c r="L17" s="14">
        <f>H17</f>
        <v>73.9526764</v>
      </c>
      <c r="M17">
        <f>L17</f>
        <v>73.9526764</v>
      </c>
      <c r="O17" s="14">
        <f>P16</f>
        <v>0.8171210716942666</v>
      </c>
      <c r="P17" s="14">
        <f>O17+J17</f>
        <v>0.8858641138093133</v>
      </c>
    </row>
    <row r="18" spans="1:16" ht="12.75">
      <c r="A18" s="13">
        <f>Data!M18</f>
        <v>74.9534717</v>
      </c>
      <c r="B18">
        <f>Data!N18</f>
        <v>75</v>
      </c>
      <c r="C18" s="14">
        <f>Data!O18</f>
        <v>0.008715065877967648</v>
      </c>
      <c r="E18" s="15">
        <f>ROUND(_xlfn.PERCENTRANK.INC(A$11:A$37,A18,20)*(COUNT(A$11:A$37)-1),0)+(ROW($A18)-ROW($A$11))/1000</f>
        <v>10.007</v>
      </c>
      <c r="F18">
        <f>ROUND(MOD(SMALL(E$11:E$37,1+ROW($E18)-ROW($E$11)),1)*1000,0)</f>
        <v>4</v>
      </c>
      <c r="H18" s="14">
        <f ca="1">OFFSET(A$11,$F18,0)</f>
        <v>73.9567157</v>
      </c>
      <c r="I18">
        <f ca="1">OFFSET(B$11,$F18,0)</f>
        <v>74</v>
      </c>
      <c r="J18" s="14">
        <f ca="1">OFFSET(C$11,$F18,0)</f>
        <v>0.007913633613438376</v>
      </c>
      <c r="L18" s="14">
        <f>H18</f>
        <v>73.9567157</v>
      </c>
      <c r="M18">
        <f>L18</f>
        <v>73.9567157</v>
      </c>
      <c r="O18" s="14">
        <f>P17</f>
        <v>0.8858641138093133</v>
      </c>
      <c r="P18" s="14">
        <f>O18+J18</f>
        <v>0.8937777474227516</v>
      </c>
    </row>
    <row r="19" spans="1:16" ht="12.75">
      <c r="A19" s="13">
        <f>Data!M19</f>
        <v>75.9502277</v>
      </c>
      <c r="B19">
        <f>Data!N19</f>
        <v>76</v>
      </c>
      <c r="C19" s="14">
        <f>Data!O19</f>
        <v>0.00959766107042649</v>
      </c>
      <c r="E19" s="15">
        <f>ROUND(_xlfn.PERCENTRANK.INC(A$11:A$37,A19,20)*(COUNT(A$11:A$37)-1),0)+(ROW($A19)-ROW($A$11))/1000</f>
        <v>17.008</v>
      </c>
      <c r="F19">
        <f>ROUND(MOD(SMALL(E$11:E$37,1+ROW($E19)-ROW($E$11)),1)*1000,0)</f>
        <v>10</v>
      </c>
      <c r="H19" s="14">
        <f ca="1">OFFSET(A$11,$F19,0)</f>
        <v>73.9567157</v>
      </c>
      <c r="I19">
        <f ca="1">OFFSET(B$11,$F19,0)</f>
        <v>74</v>
      </c>
      <c r="J19" s="14">
        <f ca="1">OFFSET(C$11,$F19,0)</f>
        <v>0.007913633613438376</v>
      </c>
      <c r="L19" s="14">
        <f>H19</f>
        <v>73.9567157</v>
      </c>
      <c r="M19">
        <f>L19</f>
        <v>73.9567157</v>
      </c>
      <c r="O19" s="14">
        <f>P18</f>
        <v>0.8937777474227516</v>
      </c>
      <c r="P19" s="14">
        <f>O19+J19</f>
        <v>0.90169138103619</v>
      </c>
    </row>
    <row r="20" spans="1:16" ht="12.75">
      <c r="A20" s="13">
        <f>Data!M20</f>
        <v>72.9559204</v>
      </c>
      <c r="B20">
        <f>Data!N20</f>
        <v>73</v>
      </c>
      <c r="C20" s="14">
        <f>Data!O20</f>
        <v>0.06242147292849905</v>
      </c>
      <c r="E20" s="15">
        <f>ROUND(_xlfn.PERCENTRANK.INC(A$11:A$37,A20,20)*(COUNT(A$11:A$37)-1),0)+(ROW($A20)-ROW($A$11))/1000</f>
        <v>1.009</v>
      </c>
      <c r="F20">
        <f>ROUND(MOD(SMALL(E$11:E$37,1+ROW($E20)-ROW($E$11)),1)*1000,0)</f>
        <v>12</v>
      </c>
      <c r="H20" s="14">
        <f ca="1">OFFSET(A$11,$F20,0)</f>
        <v>73.9567157</v>
      </c>
      <c r="I20">
        <f ca="1">OFFSET(B$11,$F20,0)</f>
        <v>74</v>
      </c>
      <c r="J20" s="14">
        <f ca="1">OFFSET(C$11,$F20,0)</f>
        <v>0.007913633613438376</v>
      </c>
      <c r="L20" s="14">
        <f>H20</f>
        <v>73.9567157</v>
      </c>
      <c r="M20">
        <f>L20</f>
        <v>73.9567157</v>
      </c>
      <c r="O20" s="14">
        <f>P19</f>
        <v>0.90169138103619</v>
      </c>
      <c r="P20" s="14">
        <f>O20+J20</f>
        <v>0.9096050146496283</v>
      </c>
    </row>
    <row r="21" spans="1:16" ht="12.75">
      <c r="A21" s="13">
        <f>Data!M21</f>
        <v>73.9567157</v>
      </c>
      <c r="B21">
        <f>Data!N21</f>
        <v>74</v>
      </c>
      <c r="C21" s="14">
        <f>Data!O21</f>
        <v>0.007913633613438376</v>
      </c>
      <c r="E21" s="15">
        <f>ROUND(_xlfn.PERCENTRANK.INC(A$11:A$37,A21,20)*(COUNT(A$11:A$37)-1),0)+(ROW($A21)-ROW($A$11))/1000</f>
        <v>7.01</v>
      </c>
      <c r="F21">
        <f>ROUND(MOD(SMALL(E$11:E$37,1+ROW($E21)-ROW($E$11)),1)*1000,0)</f>
        <v>5</v>
      </c>
      <c r="H21" s="14">
        <f ca="1">OFFSET(A$11,$F21,0)</f>
        <v>74.9534717</v>
      </c>
      <c r="I21">
        <f ca="1">OFFSET(B$11,$F21,0)</f>
        <v>75</v>
      </c>
      <c r="J21" s="14">
        <f ca="1">OFFSET(C$11,$F21,0)</f>
        <v>0.008715065877967648</v>
      </c>
      <c r="L21" s="14">
        <f>H21</f>
        <v>74.9534717</v>
      </c>
      <c r="M21">
        <f>L21</f>
        <v>74.9534717</v>
      </c>
      <c r="O21" s="14">
        <f>P20</f>
        <v>0.9096050146496283</v>
      </c>
      <c r="P21" s="14">
        <f>O21+J21</f>
        <v>0.918320080527596</v>
      </c>
    </row>
    <row r="22" spans="1:16" ht="12.75">
      <c r="A22" s="13">
        <f>Data!M22</f>
        <v>74.9534717</v>
      </c>
      <c r="B22">
        <f>Data!N22</f>
        <v>75</v>
      </c>
      <c r="C22" s="14">
        <f>Data!O22</f>
        <v>0.008715065877967648</v>
      </c>
      <c r="E22" s="15">
        <f>ROUND(_xlfn.PERCENTRANK.INC(A$11:A$37,A22,20)*(COUNT(A$11:A$37)-1),0)+(ROW($A22)-ROW($A$11))/1000</f>
        <v>10.011</v>
      </c>
      <c r="F22">
        <f>ROUND(MOD(SMALL(E$11:E$37,1+ROW($E22)-ROW($E$11)),1)*1000,0)</f>
        <v>7</v>
      </c>
      <c r="H22" s="14">
        <f ca="1">OFFSET(A$11,$F22,0)</f>
        <v>74.9534717</v>
      </c>
      <c r="I22">
        <f ca="1">OFFSET(B$11,$F22,0)</f>
        <v>75</v>
      </c>
      <c r="J22" s="14">
        <f ca="1">OFFSET(C$11,$F22,0)</f>
        <v>0.008715065877967648</v>
      </c>
      <c r="L22" s="14">
        <f>H22</f>
        <v>74.9534717</v>
      </c>
      <c r="M22">
        <f>L22</f>
        <v>74.9534717</v>
      </c>
      <c r="O22" s="14">
        <f>P21</f>
        <v>0.918320080527596</v>
      </c>
      <c r="P22" s="14">
        <f>O22+J22</f>
        <v>0.9270351464055636</v>
      </c>
    </row>
    <row r="23" spans="1:16" ht="12.75">
      <c r="A23" s="13">
        <f>Data!M23</f>
        <v>73.9567157</v>
      </c>
      <c r="B23">
        <f>Data!N23</f>
        <v>74</v>
      </c>
      <c r="C23" s="14">
        <f>Data!O23</f>
        <v>0.007913633613438376</v>
      </c>
      <c r="E23" s="15">
        <f>ROUND(_xlfn.PERCENTRANK.INC(A$11:A$37,A23,20)*(COUNT(A$11:A$37)-1),0)+(ROW($A23)-ROW($A$11))/1000</f>
        <v>7.012</v>
      </c>
      <c r="F23">
        <f>ROUND(MOD(SMALL(E$11:E$37,1+ROW($E23)-ROW($E$11)),1)*1000,0)</f>
        <v>11</v>
      </c>
      <c r="H23" s="14">
        <f ca="1">OFFSET(A$11,$F23,0)</f>
        <v>74.9534717</v>
      </c>
      <c r="I23">
        <f ca="1">OFFSET(B$11,$F23,0)</f>
        <v>75</v>
      </c>
      <c r="J23" s="14">
        <f ca="1">OFFSET(C$11,$F23,0)</f>
        <v>0.008715065877967648</v>
      </c>
      <c r="L23" s="14">
        <f>H23</f>
        <v>74.9534717</v>
      </c>
      <c r="M23">
        <f>L23</f>
        <v>74.9534717</v>
      </c>
      <c r="O23" s="14">
        <f>P22</f>
        <v>0.9270351464055636</v>
      </c>
      <c r="P23" s="14">
        <f>O23+J23</f>
        <v>0.9357502122835313</v>
      </c>
    </row>
    <row r="24" spans="1:16" ht="12.75">
      <c r="A24" s="13">
        <f>Data!M24</f>
        <v>74.957511</v>
      </c>
      <c r="B24">
        <f>Data!N24</f>
        <v>75</v>
      </c>
      <c r="C24" s="14">
        <f>Data!O24</f>
        <v>0.0010032700932814658</v>
      </c>
      <c r="E24" s="15">
        <f>ROUND(_xlfn.PERCENTRANK.INC(A$11:A$37,A24,20)*(COUNT(A$11:A$37)-1),0)+(ROW($A24)-ROW($A$11))/1000</f>
        <v>16.013</v>
      </c>
      <c r="F24">
        <f>ROUND(MOD(SMALL(E$11:E$37,1+ROW($E24)-ROW($E$11)),1)*1000,0)</f>
        <v>15</v>
      </c>
      <c r="H24" s="14">
        <f ca="1">OFFSET(A$11,$F24,0)</f>
        <v>74.9534717</v>
      </c>
      <c r="I24">
        <f ca="1">OFFSET(B$11,$F24,0)</f>
        <v>75</v>
      </c>
      <c r="J24" s="14">
        <f ca="1">OFFSET(C$11,$F24,0)</f>
        <v>0.008715065877967648</v>
      </c>
      <c r="L24" s="14">
        <f>H24</f>
        <v>74.9534717</v>
      </c>
      <c r="M24">
        <f>L24</f>
        <v>74.9534717</v>
      </c>
      <c r="O24" s="14">
        <f>P23</f>
        <v>0.9357502122835313</v>
      </c>
      <c r="P24" s="14">
        <f>O24+J24</f>
        <v>0.944465278161499</v>
      </c>
    </row>
    <row r="25" spans="1:16" ht="12.75">
      <c r="A25" s="13">
        <f>Data!M25</f>
        <v>75.954267</v>
      </c>
      <c r="B25">
        <f>Data!N25</f>
        <v>76</v>
      </c>
      <c r="C25" s="14">
        <f>Data!O25</f>
        <v>0.0011048736122297872</v>
      </c>
      <c r="E25" s="15">
        <f>ROUND(_xlfn.PERCENTRANK.INC(A$11:A$37,A25,20)*(COUNT(A$11:A$37)-1),0)+(ROW($A25)-ROW($A$11))/1000</f>
        <v>20.014</v>
      </c>
      <c r="F25">
        <f>ROUND(MOD(SMALL(E$11:E$37,1+ROW($E25)-ROW($E$11)),1)*1000,0)</f>
        <v>19</v>
      </c>
      <c r="H25" s="14">
        <f ca="1">OFFSET(A$11,$F25,0)</f>
        <v>74.9534717</v>
      </c>
      <c r="I25">
        <f ca="1">OFFSET(B$11,$F25,0)</f>
        <v>75</v>
      </c>
      <c r="J25" s="14">
        <f ca="1">OFFSET(C$11,$F25,0)</f>
        <v>0.008715065877967648</v>
      </c>
      <c r="L25" s="14">
        <f>H25</f>
        <v>74.9534717</v>
      </c>
      <c r="M25">
        <f>L25</f>
        <v>74.9534717</v>
      </c>
      <c r="O25" s="14">
        <f>P24</f>
        <v>0.944465278161499</v>
      </c>
      <c r="P25" s="14">
        <f>O25+J25</f>
        <v>0.9531803440394666</v>
      </c>
    </row>
    <row r="26" spans="1:16" ht="12.75">
      <c r="A26" s="13">
        <f>Data!M26</f>
        <v>74.9534717</v>
      </c>
      <c r="B26">
        <f>Data!N26</f>
        <v>75</v>
      </c>
      <c r="C26" s="14">
        <f>Data!O26</f>
        <v>0.008715065877967648</v>
      </c>
      <c r="E26" s="15">
        <f>ROUND(_xlfn.PERCENTRANK.INC(A$11:A$37,A26,20)*(COUNT(A$11:A$37)-1),0)+(ROW($A26)-ROW($A$11))/1000</f>
        <v>10.015</v>
      </c>
      <c r="F26">
        <f>ROUND(MOD(SMALL(E$11:E$37,1+ROW($E26)-ROW($E$11)),1)*1000,0)</f>
        <v>21</v>
      </c>
      <c r="H26" s="14">
        <f ca="1">OFFSET(A$11,$F26,0)</f>
        <v>74.9534717</v>
      </c>
      <c r="I26">
        <f ca="1">OFFSET(B$11,$F26,0)</f>
        <v>75</v>
      </c>
      <c r="J26" s="14">
        <f ca="1">OFFSET(C$11,$F26,0)</f>
        <v>0.008715065877967648</v>
      </c>
      <c r="L26" s="14">
        <f>H26</f>
        <v>74.9534717</v>
      </c>
      <c r="M26">
        <f>L26</f>
        <v>74.9534717</v>
      </c>
      <c r="O26" s="14">
        <f>P25</f>
        <v>0.9531803440394666</v>
      </c>
      <c r="P26" s="14">
        <f>O26+J26</f>
        <v>0.9618954099174343</v>
      </c>
    </row>
    <row r="27" spans="1:16" ht="12.75">
      <c r="A27" s="13">
        <f>Data!M27</f>
        <v>75.954267</v>
      </c>
      <c r="B27">
        <f>Data!N27</f>
        <v>76</v>
      </c>
      <c r="C27" s="14">
        <f>Data!O27</f>
        <v>0.001104873612229787</v>
      </c>
      <c r="E27" s="15">
        <f>ROUND(_xlfn.PERCENTRANK.INC(A$11:A$37,A27,20)*(COUNT(A$11:A$37)-1),0)+(ROW($A27)-ROW($A$11))/1000</f>
        <v>20.016</v>
      </c>
      <c r="F27">
        <f>ROUND(MOD(SMALL(E$11:E$37,1+ROW($E27)-ROW($E$11)),1)*1000,0)</f>
        <v>13</v>
      </c>
      <c r="H27" s="14">
        <f ca="1">OFFSET(A$11,$F27,0)</f>
        <v>74.957511</v>
      </c>
      <c r="I27">
        <f ca="1">OFFSET(B$11,$F27,0)</f>
        <v>75</v>
      </c>
      <c r="J27" s="14">
        <f ca="1">OFFSET(C$11,$F27,0)</f>
        <v>0.0010032700932814658</v>
      </c>
      <c r="L27" s="14">
        <f>H27</f>
        <v>74.957511</v>
      </c>
      <c r="M27">
        <f>L27</f>
        <v>74.957511</v>
      </c>
      <c r="O27" s="14">
        <f>P26</f>
        <v>0.9618954099174343</v>
      </c>
      <c r="P27" s="14">
        <f>O27+J27</f>
        <v>0.9628986800107158</v>
      </c>
    </row>
    <row r="28" spans="1:16" ht="12.75">
      <c r="A28" s="13">
        <f>Data!M28</f>
        <v>76.951023</v>
      </c>
      <c r="B28">
        <f>Data!N28</f>
        <v>77</v>
      </c>
      <c r="C28" s="14">
        <f>Data!O28</f>
        <v>0.0012167667582005954</v>
      </c>
      <c r="E28" s="15">
        <f>ROUND(_xlfn.PERCENTRANK.INC(A$11:A$37,A28,20)*(COUNT(A$11:A$37)-1),0)+(ROW($A28)-ROW($A$11))/1000</f>
        <v>23.017</v>
      </c>
      <c r="F28">
        <f>ROUND(MOD(SMALL(E$11:E$37,1+ROW($E28)-ROW($E$11)),1)*1000,0)</f>
        <v>8</v>
      </c>
      <c r="H28" s="14">
        <f ca="1">OFFSET(A$11,$F28,0)</f>
        <v>75.9502277</v>
      </c>
      <c r="I28">
        <f ca="1">OFFSET(B$11,$F28,0)</f>
        <v>76</v>
      </c>
      <c r="J28" s="14">
        <f ca="1">OFFSET(C$11,$F28,0)</f>
        <v>0.00959766107042649</v>
      </c>
      <c r="L28" s="14">
        <f>H28</f>
        <v>75.9502277</v>
      </c>
      <c r="M28">
        <f>L28</f>
        <v>75.9502277</v>
      </c>
      <c r="O28" s="14">
        <f>P27</f>
        <v>0.9628986800107158</v>
      </c>
      <c r="P28" s="14">
        <f>O28+J28</f>
        <v>0.9724963410811422</v>
      </c>
    </row>
    <row r="29" spans="1:16" ht="12.75">
      <c r="A29" s="13">
        <f>Data!M29</f>
        <v>73.9526764</v>
      </c>
      <c r="B29">
        <f>Data!N29</f>
        <v>74</v>
      </c>
      <c r="C29" s="14">
        <f>Data!O29</f>
        <v>0.06874304211504668</v>
      </c>
      <c r="E29" s="15">
        <f>ROUND(_xlfn.PERCENTRANK.INC(A$11:A$37,A29,20)*(COUNT(A$11:A$37)-1),0)+(ROW($A29)-ROW($A$11))/1000</f>
        <v>4.018</v>
      </c>
      <c r="F29">
        <f>ROUND(MOD(SMALL(E$11:E$37,1+ROW($E29)-ROW($E$11)),1)*1000,0)</f>
        <v>20</v>
      </c>
      <c r="H29" s="14">
        <f ca="1">OFFSET(A$11,$F29,0)</f>
        <v>75.9502277</v>
      </c>
      <c r="I29">
        <f ca="1">OFFSET(B$11,$F29,0)</f>
        <v>76</v>
      </c>
      <c r="J29" s="14">
        <f ca="1">OFFSET(C$11,$F29,0)</f>
        <v>0.00959766107042649</v>
      </c>
      <c r="L29" s="14">
        <f>H29</f>
        <v>75.9502277</v>
      </c>
      <c r="M29">
        <f>L29</f>
        <v>75.9502277</v>
      </c>
      <c r="O29" s="14">
        <f>P28</f>
        <v>0.9724963410811422</v>
      </c>
      <c r="P29" s="14">
        <f>O29+J29</f>
        <v>0.9820940021515687</v>
      </c>
    </row>
    <row r="30" spans="1:16" ht="12.75">
      <c r="A30" s="13">
        <f>Data!M30</f>
        <v>74.9534717</v>
      </c>
      <c r="B30">
        <f>Data!N30</f>
        <v>75</v>
      </c>
      <c r="C30" s="14">
        <f>Data!O30</f>
        <v>0.008715065877967648</v>
      </c>
      <c r="E30" s="15">
        <f>ROUND(_xlfn.PERCENTRANK.INC(A$11:A$37,A30,20)*(COUNT(A$11:A$37)-1),0)+(ROW($A30)-ROW($A$11))/1000</f>
        <v>10.019</v>
      </c>
      <c r="F30">
        <f>ROUND(MOD(SMALL(E$11:E$37,1+ROW($E30)-ROW($E$11)),1)*1000,0)</f>
        <v>24</v>
      </c>
      <c r="H30" s="14">
        <f ca="1">OFFSET(A$11,$F30,0)</f>
        <v>75.9502277</v>
      </c>
      <c r="I30">
        <f ca="1">OFFSET(B$11,$F30,0)</f>
        <v>76</v>
      </c>
      <c r="J30" s="14">
        <f ca="1">OFFSET(C$11,$F30,0)</f>
        <v>0.00959766107042649</v>
      </c>
      <c r="L30" s="14">
        <f>H30</f>
        <v>75.9502277</v>
      </c>
      <c r="M30">
        <f>L30</f>
        <v>75.9502277</v>
      </c>
      <c r="O30" s="14">
        <f>P29</f>
        <v>0.9820940021515687</v>
      </c>
      <c r="P30" s="14">
        <f>O30+J30</f>
        <v>0.9916916632219952</v>
      </c>
    </row>
    <row r="31" spans="1:16" ht="12.75">
      <c r="A31" s="13">
        <f>Data!M31</f>
        <v>75.9502277</v>
      </c>
      <c r="B31">
        <f>Data!N31</f>
        <v>76</v>
      </c>
      <c r="C31" s="14">
        <f>Data!O31</f>
        <v>0.00959766107042649</v>
      </c>
      <c r="E31" s="15">
        <f>ROUND(_xlfn.PERCENTRANK.INC(A$11:A$37,A31,20)*(COUNT(A$11:A$37)-1),0)+(ROW($A31)-ROW($A$11))/1000</f>
        <v>17.02</v>
      </c>
      <c r="F31">
        <f>ROUND(MOD(SMALL(E$11:E$37,1+ROW($E31)-ROW($E$11)),1)*1000,0)</f>
        <v>14</v>
      </c>
      <c r="H31" s="14">
        <f ca="1">OFFSET(A$11,$F31,0)</f>
        <v>75.954267</v>
      </c>
      <c r="I31">
        <f ca="1">OFFSET(B$11,$F31,0)</f>
        <v>76</v>
      </c>
      <c r="J31" s="14">
        <f ca="1">OFFSET(C$11,$F31,0)</f>
        <v>0.0011048736122297872</v>
      </c>
      <c r="L31" s="14">
        <f>H31</f>
        <v>75.954267</v>
      </c>
      <c r="M31">
        <f>L31</f>
        <v>75.954267</v>
      </c>
      <c r="O31" s="14">
        <f>P30</f>
        <v>0.9916916632219952</v>
      </c>
      <c r="P31" s="14">
        <f>O31+J31</f>
        <v>0.992796536834225</v>
      </c>
    </row>
    <row r="32" spans="1:16" ht="12.75">
      <c r="A32" s="13">
        <f>Data!M32</f>
        <v>74.9534717</v>
      </c>
      <c r="B32">
        <f>Data!N32</f>
        <v>75</v>
      </c>
      <c r="C32" s="14">
        <f>Data!O32</f>
        <v>0.008715065877967648</v>
      </c>
      <c r="E32" s="15">
        <f>ROUND(_xlfn.PERCENTRANK.INC(A$11:A$37,A32,20)*(COUNT(A$11:A$37)-1),0)+(ROW($A32)-ROW($A$11))/1000</f>
        <v>10.021</v>
      </c>
      <c r="F32">
        <f>ROUND(MOD(SMALL(E$11:E$37,1+ROW($E32)-ROW($E$11)),1)*1000,0)</f>
        <v>16</v>
      </c>
      <c r="H32" s="14">
        <f ca="1">OFFSET(A$11,$F32,0)</f>
        <v>75.954267</v>
      </c>
      <c r="I32">
        <f ca="1">OFFSET(B$11,$F32,0)</f>
        <v>76</v>
      </c>
      <c r="J32" s="14">
        <f ca="1">OFFSET(C$11,$F32,0)</f>
        <v>0.001104873612229787</v>
      </c>
      <c r="L32" s="14">
        <f>H32</f>
        <v>75.954267</v>
      </c>
      <c r="M32">
        <f>L32</f>
        <v>75.954267</v>
      </c>
      <c r="O32" s="14">
        <f>P31</f>
        <v>0.992796536834225</v>
      </c>
      <c r="P32" s="14">
        <f>O32+J32</f>
        <v>0.9939014104464547</v>
      </c>
    </row>
    <row r="33" spans="1:16" ht="12.75">
      <c r="A33" s="13">
        <f>Data!M33</f>
        <v>75.954267</v>
      </c>
      <c r="B33">
        <f>Data!N33</f>
        <v>76</v>
      </c>
      <c r="C33" s="14">
        <f>Data!O33</f>
        <v>0.001104873612229787</v>
      </c>
      <c r="E33" s="15">
        <f>ROUND(_xlfn.PERCENTRANK.INC(A$11:A$37,A33,20)*(COUNT(A$11:A$37)-1),0)+(ROW($A33)-ROW($A$11))/1000</f>
        <v>20.022</v>
      </c>
      <c r="F33">
        <f>ROUND(MOD(SMALL(E$11:E$37,1+ROW($E33)-ROW($E$11)),1)*1000,0)</f>
        <v>22</v>
      </c>
      <c r="H33" s="14">
        <f ca="1">OFFSET(A$11,$F33,0)</f>
        <v>75.954267</v>
      </c>
      <c r="I33">
        <f ca="1">OFFSET(B$11,$F33,0)</f>
        <v>76</v>
      </c>
      <c r="J33" s="14">
        <f ca="1">OFFSET(C$11,$F33,0)</f>
        <v>0.001104873612229787</v>
      </c>
      <c r="L33" s="14">
        <f>H33</f>
        <v>75.954267</v>
      </c>
      <c r="M33">
        <f>L33</f>
        <v>75.954267</v>
      </c>
      <c r="O33" s="14">
        <f>P32</f>
        <v>0.9939014104464547</v>
      </c>
      <c r="P33" s="14">
        <f>O33+J33</f>
        <v>0.9950062840586845</v>
      </c>
    </row>
    <row r="34" spans="1:16" ht="12.75">
      <c r="A34" s="13">
        <f>Data!M34</f>
        <v>76.951023</v>
      </c>
      <c r="B34">
        <f>Data!N34</f>
        <v>77</v>
      </c>
      <c r="C34" s="14">
        <f>Data!O34</f>
        <v>0.0012167667582005954</v>
      </c>
      <c r="E34" s="15">
        <f>ROUND(_xlfn.PERCENTRANK.INC(A$11:A$37,A34,20)*(COUNT(A$11:A$37)-1),0)+(ROW($A34)-ROW($A$11))/1000</f>
        <v>23.023</v>
      </c>
      <c r="F34">
        <f>ROUND(MOD(SMALL(E$11:E$37,1+ROW($E34)-ROW($E$11)),1)*1000,0)</f>
        <v>17</v>
      </c>
      <c r="H34" s="14">
        <f ca="1">OFFSET(A$11,$F34,0)</f>
        <v>76.951023</v>
      </c>
      <c r="I34">
        <f ca="1">OFFSET(B$11,$F34,0)</f>
        <v>77</v>
      </c>
      <c r="J34" s="14">
        <f ca="1">OFFSET(C$11,$F34,0)</f>
        <v>0.0012167667582005954</v>
      </c>
      <c r="L34" s="14">
        <f>H34</f>
        <v>76.951023</v>
      </c>
      <c r="M34">
        <f>L34</f>
        <v>76.951023</v>
      </c>
      <c r="O34" s="14">
        <f>P33</f>
        <v>0.9950062840586845</v>
      </c>
      <c r="P34" s="14">
        <f>O34+J34</f>
        <v>0.9962230508168851</v>
      </c>
    </row>
    <row r="35" spans="1:16" ht="12.75">
      <c r="A35" s="13">
        <f>Data!M35</f>
        <v>75.9502277</v>
      </c>
      <c r="B35">
        <f>Data!N35</f>
        <v>76</v>
      </c>
      <c r="C35" s="14">
        <f>Data!O35</f>
        <v>0.00959766107042649</v>
      </c>
      <c r="E35" s="15">
        <f>ROUND(_xlfn.PERCENTRANK.INC(A$11:A$37,A35,20)*(COUNT(A$11:A$37)-1),0)+(ROW($A35)-ROW($A$11))/1000</f>
        <v>17.024</v>
      </c>
      <c r="F35">
        <f>ROUND(MOD(SMALL(E$11:E$37,1+ROW($E35)-ROW($E$11)),1)*1000,0)</f>
        <v>23</v>
      </c>
      <c r="H35" s="14">
        <f ca="1">OFFSET(A$11,$F35,0)</f>
        <v>76.951023</v>
      </c>
      <c r="I35">
        <f ca="1">OFFSET(B$11,$F35,0)</f>
        <v>77</v>
      </c>
      <c r="J35" s="14">
        <f ca="1">OFFSET(C$11,$F35,0)</f>
        <v>0.0012167667582005954</v>
      </c>
      <c r="L35" s="14">
        <f>H35</f>
        <v>76.951023</v>
      </c>
      <c r="M35">
        <f>L35</f>
        <v>76.951023</v>
      </c>
      <c r="O35" s="14">
        <f>P34</f>
        <v>0.9962230508168851</v>
      </c>
      <c r="P35" s="14">
        <f>O35+J35</f>
        <v>0.9974398175750857</v>
      </c>
    </row>
    <row r="36" spans="1:16" ht="12.75">
      <c r="A36" s="13">
        <f>Data!M36</f>
        <v>76.951023</v>
      </c>
      <c r="B36">
        <f>Data!N36</f>
        <v>77</v>
      </c>
      <c r="C36" s="14">
        <f>Data!O36</f>
        <v>0.0012167667582005954</v>
      </c>
      <c r="E36" s="15">
        <f>ROUND(_xlfn.PERCENTRANK.INC(A$11:A$37,A36,20)*(COUNT(A$11:A$37)-1),0)+(ROW($A36)-ROW($A$11))/1000</f>
        <v>23.025</v>
      </c>
      <c r="F36">
        <f>ROUND(MOD(SMALL(E$11:E$37,1+ROW($E36)-ROW($E$11)),1)*1000,0)</f>
        <v>25</v>
      </c>
      <c r="H36" s="14">
        <f ca="1">OFFSET(A$11,$F36,0)</f>
        <v>76.951023</v>
      </c>
      <c r="I36">
        <f ca="1">OFFSET(B$11,$F36,0)</f>
        <v>77</v>
      </c>
      <c r="J36" s="14">
        <f ca="1">OFFSET(C$11,$F36,0)</f>
        <v>0.0012167667582005954</v>
      </c>
      <c r="L36" s="14">
        <f>H36</f>
        <v>76.951023</v>
      </c>
      <c r="M36">
        <f>L36</f>
        <v>76.951023</v>
      </c>
      <c r="O36" s="14">
        <f>P35</f>
        <v>0.9974398175750857</v>
      </c>
      <c r="P36" s="14">
        <f>O36+J36</f>
        <v>0.9986565843332863</v>
      </c>
    </row>
    <row r="37" spans="1:16" ht="12.75">
      <c r="A37" s="13">
        <f>Data!M37</f>
        <v>77.947779</v>
      </c>
      <c r="B37">
        <f>Data!N37</f>
        <v>78</v>
      </c>
      <c r="C37" s="14">
        <f>Data!O37</f>
        <v>0.0013399915858919738</v>
      </c>
      <c r="E37" s="15">
        <f>ROUND(_xlfn.PERCENTRANK.INC(A$11:A$37,A37,20)*(COUNT(A$11:A$37)-1),0)+(ROW($A37)-ROW($A$11))/1000</f>
        <v>26.026</v>
      </c>
      <c r="F37">
        <f>ROUND(MOD(SMALL(E$11:E$37,1+ROW($E37)-ROW($E$11)),1)*1000,0)</f>
        <v>26</v>
      </c>
      <c r="H37" s="14">
        <f ca="1">OFFSET(A$11,$F37,0)</f>
        <v>77.947779</v>
      </c>
      <c r="I37">
        <f ca="1">OFFSET(B$11,$F37,0)</f>
        <v>78</v>
      </c>
      <c r="J37" s="14">
        <f ca="1">OFFSET(C$11,$F37,0)</f>
        <v>0.0013399915858919738</v>
      </c>
      <c r="L37" s="14">
        <f>H37</f>
        <v>77.947779</v>
      </c>
      <c r="M37">
        <f>L37</f>
        <v>77.947779</v>
      </c>
      <c r="O37" s="14">
        <f>P36</f>
        <v>0.9986565843332863</v>
      </c>
      <c r="P37" s="14">
        <f>O37+J37</f>
        <v>0.9999965759191782</v>
      </c>
    </row>
    <row r="38" spans="12:15" ht="12.75">
      <c r="L38" s="14">
        <f>M37+10</f>
        <v>87.947779</v>
      </c>
      <c r="O38">
        <f>P37</f>
        <v>0.9999965759191782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dimension ref="A3:B26"/>
  <sheetViews>
    <sheetView workbookViewId="0" topLeftCell="A1">
      <selection activeCell="B26" sqref="B26"/>
    </sheetView>
  </sheetViews>
  <sheetFormatPr defaultColWidth="9.00390625" defaultRowHeight="12.75"/>
  <cols>
    <col min="1" max="1" width="28.375" style="1" customWidth="1"/>
    <col min="2" max="16384" width="9.125" style="1" customWidth="1"/>
  </cols>
  <sheetData>
    <row r="3" spans="1:2" ht="12.75">
      <c r="A3" t="s">
        <v>11</v>
      </c>
      <c r="B3" t="s">
        <v>14</v>
      </c>
    </row>
    <row r="4" spans="1:2" ht="12.75">
      <c r="A4" t="s">
        <v>11</v>
      </c>
      <c r="B4" t="s">
        <v>15</v>
      </c>
    </row>
    <row r="5" spans="1:2" ht="12.75">
      <c r="A5" t="s">
        <v>11</v>
      </c>
      <c r="B5" t="s">
        <v>16</v>
      </c>
    </row>
    <row r="6" ht="12.75">
      <c r="A6" t="s">
        <v>11</v>
      </c>
    </row>
    <row r="7" spans="1:2" ht="12.75">
      <c r="A7" t="s">
        <v>11</v>
      </c>
      <c r="B7" t="s">
        <v>17</v>
      </c>
    </row>
    <row r="8" spans="1:2" ht="12.75">
      <c r="A8" t="s">
        <v>11</v>
      </c>
      <c r="B8" t="s">
        <v>18</v>
      </c>
    </row>
    <row r="9" ht="12.75">
      <c r="A9" t="s">
        <v>11</v>
      </c>
    </row>
    <row r="10" spans="1:2" ht="12.75">
      <c r="A10" t="s">
        <v>11</v>
      </c>
      <c r="B10" t="s">
        <v>19</v>
      </c>
    </row>
    <row r="11" spans="1:2" ht="12.75">
      <c r="A11" t="s">
        <v>11</v>
      </c>
      <c r="B11" t="s">
        <v>20</v>
      </c>
    </row>
    <row r="12" spans="1:2" ht="12.75">
      <c r="A12" t="s">
        <v>11</v>
      </c>
      <c r="B12" t="s">
        <v>21</v>
      </c>
    </row>
    <row r="13" spans="1:2" ht="12.75">
      <c r="A13" t="s">
        <v>11</v>
      </c>
      <c r="B13" t="s">
        <v>22</v>
      </c>
    </row>
    <row r="14" spans="1:2" ht="12.75">
      <c r="A14" t="s">
        <v>11</v>
      </c>
      <c r="B14" t="s">
        <v>23</v>
      </c>
    </row>
    <row r="15" spans="1:2" ht="12.75">
      <c r="A15" t="s">
        <v>11</v>
      </c>
      <c r="B15" t="s">
        <v>24</v>
      </c>
    </row>
    <row r="16" ht="12.75">
      <c r="A16" t="s">
        <v>11</v>
      </c>
    </row>
    <row r="17" spans="1:2" ht="12.75">
      <c r="A17" t="s">
        <v>11</v>
      </c>
      <c r="B17" t="s">
        <v>25</v>
      </c>
    </row>
    <row r="19" spans="1:2" ht="12.75">
      <c r="A19" t="s">
        <v>11</v>
      </c>
      <c r="B19" t="s">
        <v>26</v>
      </c>
    </row>
    <row r="20" spans="1:2" ht="12.75">
      <c r="A20" t="s">
        <v>11</v>
      </c>
      <c r="B20" t="s">
        <v>27</v>
      </c>
    </row>
    <row r="21" spans="1:2" ht="12.75">
      <c r="A21" t="s">
        <v>11</v>
      </c>
      <c r="B21" t="s">
        <v>28</v>
      </c>
    </row>
    <row r="22" spans="1:2" ht="12.75">
      <c r="A22" t="s">
        <v>11</v>
      </c>
      <c r="B22" t="s">
        <v>29</v>
      </c>
    </row>
    <row r="24" spans="1:2" ht="12.75">
      <c r="A24" t="s">
        <v>11</v>
      </c>
      <c r="B24" t="s">
        <v>30</v>
      </c>
    </row>
    <row r="25" spans="1:2" ht="12.75">
      <c r="A25" t="s">
        <v>11</v>
      </c>
      <c r="B25" t="s">
        <v>31</v>
      </c>
    </row>
    <row r="26" spans="1:2" ht="12.75">
      <c r="A26" t="s">
        <v>11</v>
      </c>
      <c r="B26" t="s">
        <v>32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gnmx="http://www.gnumeric.org/ext/spreadsheetml">
  <dimension ref="A4:B5"/>
  <sheetViews>
    <sheetView workbookViewId="0" topLeftCell="A1">
      <selection activeCell="A2" sqref="A2:A22"/>
    </sheetView>
  </sheetViews>
  <sheetFormatPr defaultColWidth="9.00390625" defaultRowHeight="12.75"/>
  <cols>
    <col min="1" max="1" width="28.375" style="1" customWidth="1"/>
    <col min="2" max="16384" width="9.125" style="1" customWidth="1"/>
  </cols>
  <sheetData>
    <row r="4" spans="1:2" ht="12.75">
      <c r="A4" t="s">
        <v>12</v>
      </c>
      <c r="B4" t="str">
        <f>"img48/"&amp;A4&amp;".png"</f>
        <v>img48/isotope-statistics-mg.png</v>
      </c>
    </row>
    <row r="5" spans="1:2" ht="12.75">
      <c r="A5" t="s">
        <v>13</v>
      </c>
      <c r="B5" t="str">
        <f>"img48/"&amp;A5&amp;".png"</f>
        <v>img48/isotope-statistics-mg-74.png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2022-01-15T05:48:18Z</dcterms:created>
  <dcterms:modified xsi:type="dcterms:W3CDTF">2022-01-15T23:12:02Z</dcterms:modified>
  <cp:category/>
  <cp:version/>
  <cp:contentType/>
  <cp:contentStatus/>
</cp:coreProperties>
</file>