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1" windowWidth="14400" windowHeight="6910"/>
  </bookViews>
  <sheets>
    <sheet name="Data" sheetId="1" r:id="rId1"/>
    <sheet name="Graph" sheetId="2" r:id="rId2"/>
    <sheet name="Notes" sheetId="3" r:id="rId3"/>
    <sheet name="ssExport" sheetId="4" r:id="rId4"/>
  </sheets>
  <definedNames>
    <definedName name="_xlnm.Sheet_Title" localSheetId="0">"Data"</definedName>
    <definedName name="_xlnm.Print_Area" localSheetId="0">#REF!</definedName>
    <definedName name="_xlnm.Sheet_Title" localSheetId="1">"Graph"</definedName>
    <definedName name="_xlnm.Print_Area" localSheetId="1">#REF!</definedName>
    <definedName name="_xlnm.Sheet_Title" localSheetId="2">"Notes"</definedName>
    <definedName name="_xlnm.Print_Area" localSheetId="2">#REF!</definedName>
    <definedName name="_xlnm.Sheet_Title" localSheetId="3">"ssExport"</definedName>
    <definedName name="_xlnm.Print_Area" localSheetId="3">#REF!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<sst xmlns="http://schemas.openxmlformats.org/spreadsheetml/2006/main" uniqueCount="12" count="12">
  <si>
    <t>Magnesium</t>
  </si>
  <si>
    <t>mass</t>
  </si>
  <si>
    <t>checksum:</t>
  </si>
  <si>
    <t>term</t>
  </si>
  <si>
    <t>index</t>
  </si>
  <si>
    <t>Mass / u</t>
  </si>
  <si>
    <t>baryon number</t>
  </si>
  <si>
    <t>Probability</t>
  </si>
  <si>
    <t/>
  </si>
  <si>
    <t>Cumulative Probability</t>
  </si>
  <si>
    <t>000</t>
  </si>
  <si>
    <t>#</t>
  </si>
</sst>
</file>

<file path=xl/styles.xml><?xml version="1.0" encoding="utf-8"?>
<styleSheet xmlns="http://schemas.openxmlformats.org/spreadsheetml/2006/main">
  <numFmts count="7">
    <numFmt formatCode="0.0000000" numFmtId="100"/>
    <numFmt formatCode="0.000%" numFmtId="101"/>
    <numFmt formatCode="0.0000" numFmtId="102"/>
    <numFmt formatCode="0.000000000" numFmtId="103"/>
    <numFmt formatCode="0.000000" numFmtId="104"/>
    <numFmt formatCode="0.00000" numFmtId="105"/>
    <numFmt formatCode="0.000" numFmtId="106"/>
  </numFmts>
  <fonts count="3">
    <font>
      <b val="0"/>
      <i val="0"/>
      <u val="none"/>
      <color rgb="FF000000"/>
      <name val="Sans"/>
      <vertAlign val="baseline"/>
      <sz val="10"/>
      <strike val="0"/>
    </font>
    <font>
      <b val="1"/>
      <i val="0"/>
      <u val="none"/>
      <color rgb="FFFF0000"/>
      <name val="Sans"/>
      <vertAlign val="baseline"/>
      <sz val="10"/>
      <strike val="0"/>
    </font>
    <font>
      <b val="1"/>
      <i val="0"/>
      <u val="none"/>
      <color rgb="FF000000"/>
      <name val="Sans"/>
      <vertAlign val="baseline"/>
      <sz val="10"/>
      <strike val="0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99CC"/>
        <bgColor rgb="FF000000"/>
      </patternFill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  <protection locked="1" hidden="0"/>
    </xf>
  </cellStyleXfs>
  <cellXfs count="15">
    <xf applyAlignment="1" applyBorder="1" applyFont="1" applyFill="1" applyNumberFormat="1" fontId="0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1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0" xfId="0">
      <alignment horizontal="right" vertical="bottom" wrapText="0" shrinkToFit="0" textRotation="0" indent="0"/>
      <protection locked="1" hidden="0"/>
    </xf>
    <xf applyAlignment="1" applyBorder="1" applyFont="1" applyFill="1" applyNumberFormat="1" fontId="1" fillId="0" borderId="0" numFmtId="1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2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2" fillId="2" borderId="0" numFmtId="0" xfId="0">
      <alignment horizontal="center" vertical="bottom" wrapText="0" shrinkToFit="0" textRotation="0" indent="0"/>
      <protection locked="1" hidden="0"/>
    </xf>
    <xf applyAlignment="1" applyBorder="1" applyFont="1" applyFill="1" applyNumberFormat="1" fontId="0" fillId="3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2" fillId="3" borderId="0" numFmtId="0" xfId="0">
      <alignment horizontal="center" vertical="bottom" wrapText="0" shrinkToFit="0" textRotation="0" indent="0"/>
      <protection locked="1" hidden="0"/>
    </xf>
    <xf applyAlignment="1" applyBorder="1" applyFont="1" applyFill="1" applyNumberFormat="1" fontId="0" fillId="0" borderId="0" numFmtId="102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3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4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5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06" xfId="0">
      <alignment horizontal="general" vertical="bottom" wrapText="0" shrinkToFit="0" textRotation="0" indent="0"/>
      <protection locked="1" hidden="0"/>
    </xf>
  </cellXfs>
</styleSheet>
</file>

<file path=xl/_rels/workbook.xml.rels><?xml version="1.0" encoding="UTF-8"?>
<Relationships xmlns="http://schemas.openxmlformats.org/package/2006/relationships">
  <Relationship Id="rId6" Type="http://schemas.openxmlformats.org/officeDocument/2006/relationships/styles" Target="styles.xml"/>
  <Relationship Id="rId5" Type="http://schemas.openxmlformats.org/officeDocument/2006/relationships/sharedStrings" Target="sharedStrings.xml"/>
  <Relationship Id="rId4" Type="http://schemas.openxmlformats.org/officeDocument/2006/relationships/worksheet" Target="worksheets/sheet4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title>
      <c:tx>
        <c:rich>
          <a:bodyPr wrap="none"/>
          <a:p>
            <a:r>
              <a:t>Magnesium</a:t>
            </a:r>
          </a:p>
        </c:rich>
      </c:tx>
      <c:overlay val="0"/>
      <c:spPr/>
    </c:title>
    <c:plotArea>
      <c:scatterChart>
        <c:scatterStyle val="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Graph!$L$10:$M$38</c:f>
            </c:numRef>
          </c:xVal>
          <c:yVal>
            <c:numRef>
              <c:f>Graph!$O$10:$P$38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  <c:max val="73.96041353578501"/>
          <c:min val="73.94897895105244"/>
        </c:scaling>
        <c:delete val="0"/>
        <c:axPos val="b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title>
          <c:tx>
            <c:rich>
              <a:bodyPr wrap="none"/>
              <a:p>
                <a:r>
                  <a:t>Mass / u</a:t>
                </a:r>
              </a:p>
            </c:rich>
          </c:tx>
          <c:overlay val="0"/>
          <c:spPr/>
        </c:title>
        <c:numFmt sourceLinked="0" formatCode="0.0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  <c:max val="0.955"/>
          <c:min val="0.65"/>
        </c:scaling>
        <c:delete val="0"/>
        <c:axPos val="l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title>
          <c:tx>
            <c:rich>
              <a:bodyPr wrap="none"/>
              <a:p>
                <a:r>
                  <a:t>Cumulative Probability</a:t>
                </a:r>
              </a:p>
            </c:rich>
          </c:tx>
          <c:overlay val="0"/>
          <c:spPr/>
        </c:title>
        <c:numFmt sourceLinked="0" formatCode="0.00"/>
        <c:majorTickMark val="out"/>
        <c:minorTickMark val="none"/>
        <c:spPr/>
        <c:crossAx val="1"/>
        <c:crosses val="min"/>
        <c:majorUnit val="0.05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title>
      <c:tx>
        <c:rich>
          <a:bodyPr wrap="none"/>
          <a:p>
            <a:r>
              <a:t>Magnesium</a:t>
            </a:r>
          </a:p>
        </c:rich>
      </c:tx>
      <c:overlay val="0"/>
      <c:spPr/>
    </c:title>
    <c:plotArea>
      <c:scatterChart>
        <c:scatterStyle val="marker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Graph!$L$10:$M$38</c:f>
            </c:numRef>
          </c:xVal>
          <c:yVal>
            <c:numRef>
              <c:f>Graph!$O$10:$P$38</c:f>
            </c:numRef>
          </c:yVal>
          <c:smooth val="0"/>
        </c:ser>
        <c:axId val="3"/>
        <c:axId val="4"/>
      </c:scatterChart>
      <c:valAx>
        <c:axId val="3"/>
        <c:scaling>
          <c:orientation val="minMax"/>
          <c:max val="79.5"/>
          <c:min val="70.5"/>
        </c:scaling>
        <c:delete val="0"/>
        <c:axPos val="b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title>
          <c:tx>
            <c:rich>
              <a:bodyPr wrap="none"/>
              <a:p>
                <a:r>
                  <a:t>Mass / u</a:t>
                </a:r>
              </a:p>
            </c:rich>
          </c:tx>
          <c:overlay val="0"/>
          <c:spPr/>
        </c:title>
        <c:numFmt sourceLinked="0" formatCode="0"/>
        <c:majorTickMark val="out"/>
        <c:minorTickMark val="none"/>
        <c:spPr/>
        <c:crossAx val="4"/>
        <c:crosses val="min"/>
        <c:majorUnit val="1"/>
      </c:valAx>
      <c:valAx>
        <c:axId val="4"/>
        <c:scaling>
          <c:orientation val="minMax"/>
          <c:max val="1.05"/>
          <c:min val="-0.05"/>
        </c:scaling>
        <c:delete val="0"/>
        <c:axPos val="l"/>
        <c:majorGridlines>
          <c:spPr>
            <a:ln>
              <a:solidFill>
                <a:srgbClr val="ffffff"/>
              </a:solidFill>
            </a:ln>
            <a:extLst>
              <a:ext uri="http://www.gnumeric.org/ext/spreadsheetml">
                <gnmx:gostyle dashType="auto"/>
              </a:ext>
            </a:extLst>
          </c:spPr>
        </c:majorGridlines>
        <c:title>
          <c:tx>
            <c:rich>
              <a:bodyPr wrap="none"/>
              <a:p>
                <a:r>
                  <a:t>Cumulative Probability</a:t>
                </a:r>
              </a:p>
            </c:rich>
          </c:tx>
          <c:overlay val="0"/>
          <c:spPr/>
        </c:title>
        <c:numFmt sourceLinked="0" formatCode="0.0"/>
        <c:majorTickMark val="out"/>
        <c:minorTickMark val="none"/>
        <c:spPr/>
        <c:crossAx val="3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2" Type="http://schemas.openxmlformats.org/officeDocument/2006/relationships/chart" Target="../charts/chart2.xml"/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9</xdr:col>
      <xdr:colOff>420731</xdr:colOff>
      <xdr:row>8</xdr:row>
      <xdr:rowOff>114357</xdr:rowOff>
    </xdr:from>
    <xdr:ext cx="4762500" cy="38100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  <xdr:oneCellAnchor>
    <xdr:from>
      <xdr:col>2</xdr:col>
      <xdr:colOff>88588</xdr:colOff>
      <xdr:row>11</xdr:row>
      <xdr:rowOff>9532</xdr:rowOff>
    </xdr:from>
    <xdr:ext cx="4762500" cy="381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oneCellAnchor>
</xdr:wsDr>
</file>

<file path=xl/worksheets/_rels/sheet2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Z37"/>
  <sheetViews>
    <sheetView topLeftCell="G1" workbookViewId="0">
      <selection activeCell="N11" sqref="N11"/>
    </sheetView>
  </sheetViews>
  <sheetFormatPr defaultRowHeight="13.5"/>
  <cols>
    <col min="1" max="1" style="0" width="9.142307692307693"/>
    <col min="2" max="2" style="0" width="3.7140625000000003" customWidth="1"/>
    <col min="3" max="3" style="0" width="3.856911057692308" customWidth="1"/>
    <col min="4" max="4" style="0" width="11.999278846153848" customWidth="1"/>
    <col min="5" max="5" style="0" width="14.28485576923077" customWidth="1"/>
    <col min="6" max="6" style="0" width="13.284915865384617" customWidth="1"/>
    <col min="7" max="7" style="0" width="12.284975961538462" customWidth="1"/>
    <col min="8" max="8" style="0" width="2.856971153846154" customWidth="1"/>
    <col min="9" max="13" style="0" width="9.142307692307693"/>
    <col min="14" max="14" style="0" width="7.9995192307692315" customWidth="1"/>
    <col min="15" max="15" style="0" width="10.142247596153847" customWidth="1"/>
    <col min="16" max="16" style="0" width="2.5712740384615387" customWidth="1"/>
    <col min="17" max="23" style="0" width="11.713581730769231" customWidth="1"/>
    <col min="24" max="25" style="0" width="9.142307692307693"/>
    <col min="26" max="26" style="0" width="12.142127403846155" customWidth="1"/>
    <col min="27" max="16384" style="0" width="9.142307692307693"/>
  </cols>
  <sheetData>
    <row r="1" spans="1:26">
      <c r="A1" t="s">
        <v>0</v>
      </c>
      <c r="D1" t="s">
        <v>1</v>
      </c>
      <c r="E1" t="inlineStr">
        <is>
          <t>abundance</t>
        </is>
      </c>
    </row>
    <row r="2" spans="1:26">
      <c r="E2" t="inlineStr">
        <is>
          <t>hi</t>
        </is>
      </c>
      <c r="F2" t="inlineStr">
        <is>
          <t>lo</t>
        </is>
      </c>
      <c r="G2" t="inlineStr">
        <is>
          <t>avg</t>
        </is>
      </c>
    </row>
    <row r="3" spans="1:26">
      <c r="D3" s="1">
        <v>23.9850417</v>
      </c>
      <c r="E3" s="2">
        <v>0.79049999999999998</v>
      </c>
      <c r="F3" s="2">
        <v>0.78879999999999995</v>
      </c>
      <c r="G3" s="2">
        <f>SQRT(E3*F3/E$6/F$6)</f>
        <v>0.78964282774050465</v>
      </c>
      <c r="Q3" t="inlineStr">
        <is>
          <t>https://ciaaw.org/magnesium.htm</t>
        </is>
      </c>
    </row>
    <row r="4" spans="1:26">
      <c r="D4" s="1">
        <v>24.985837</v>
      </c>
      <c r="E4" s="2">
        <v>0.10034000000000001</v>
      </c>
      <c r="F4" s="2">
        <v>0.099879999999999997</v>
      </c>
      <c r="G4" s="2">
        <f>SQRT(E4*F4/E$6/F$6)</f>
        <v>0.10010888450799083</v>
      </c>
      <c r="M4" s="3" t="inlineStr">
        <is>
          <t>max:</t>
        </is>
      </c>
      <c r="N4">
        <f>MAX(N11:N37)</f>
        <v>78</v>
      </c>
    </row>
    <row r="5" spans="1:26">
      <c r="D5" s="1">
        <v>25.982593000000001</v>
      </c>
      <c r="E5" s="2">
        <v>0.1109</v>
      </c>
      <c r="F5" s="2">
        <v>0.1096</v>
      </c>
      <c r="G5" s="2">
        <f>SQRT(E5*F5/E$6/F$6)</f>
        <v>0.11024714638992793</v>
      </c>
      <c r="M5" s="3" t="inlineStr">
        <is>
          <t>min:</t>
        </is>
      </c>
      <c r="N5">
        <f>MIN(N11:N37)</f>
        <v>72</v>
      </c>
    </row>
    <row r="6" spans="1:26">
      <c r="D6" s="3" t="s">
        <v>2</v>
      </c>
      <c r="E6" s="2">
        <f>SUM(E3:E5)</f>
        <v>1.0017400000000001</v>
      </c>
      <c r="F6" s="2">
        <f>SUM(F3:F5)</f>
        <v>0.99827999999999995</v>
      </c>
      <c r="G6" s="2">
        <f>SUM(G3:G5)</f>
        <v>0.99999885863842342</v>
      </c>
    </row>
    <row r="7" spans="1:26">
      <c r="D7" s="3"/>
      <c r="P7" s="3" t="inlineStr">
        <is>
          <t>probability:</t>
        </is>
      </c>
      <c r="Q7" s="4">
        <f>SUM(Q11:Q37)</f>
        <v>0.49237056867867607</v>
      </c>
      <c r="R7" s="4">
        <f>SUM(R11:R37)</f>
        <v>0.18726441878549716</v>
      </c>
      <c r="S7" s="4">
        <f>SUM(S11:S37)</f>
        <v>0.22997002718545517</v>
      </c>
      <c r="T7" s="4">
        <f>SUM(T11:T37)</f>
        <v>0.053293665361087351</v>
      </c>
      <c r="U7" s="4">
        <f>SUM(U11:U37)</f>
        <v>0.032107604047968828</v>
      </c>
      <c r="V7" s="4">
        <f>SUM(V11:V37)</f>
        <v>0.0036503002746017862</v>
      </c>
      <c r="W7" s="4">
        <f>SUM(W11:W37)</f>
        <v>0.0013399915858919738</v>
      </c>
      <c r="Y7" s="3" t="s">
        <v>2</v>
      </c>
      <c r="Z7" s="2">
        <f>SUM(Q7:W7)</f>
        <v>0.99999657591917834</v>
      </c>
    </row>
    <row r="8" spans="1:26">
      <c r="B8" s="3" t="inlineStr">
        <is>
          <t>#isotopes:</t>
        </is>
      </c>
      <c r="C8">
        <f>COUNT(D3:D5)</f>
        <v>3</v>
      </c>
      <c r="P8" s="3" t="inlineStr">
        <is>
          <t>baryon number:</t>
        </is>
      </c>
      <c r="Q8">
        <f>N5</f>
        <v>72</v>
      </c>
      <c r="R8">
        <f>Q8+1</f>
        <v>73</v>
      </c>
      <c r="S8">
        <f>R8+1</f>
        <v>74</v>
      </c>
      <c r="T8">
        <f>S8+1</f>
        <v>75</v>
      </c>
      <c r="U8">
        <f>T8+1</f>
        <v>76</v>
      </c>
      <c r="V8">
        <f>U8+1</f>
        <v>77</v>
      </c>
      <c r="W8">
        <f>V8+1</f>
        <v>78</v>
      </c>
    </row>
    <row r="9" spans="1:26">
      <c r="M9" t="s">
        <v>3</v>
      </c>
      <c r="N9" t="s">
        <v>3</v>
      </c>
      <c r="O9" t="s">
        <v>3</v>
      </c>
    </row>
    <row r="10" spans="1:26">
      <c r="A10" s="5"/>
      <c r="B10" s="6" t="s">
        <v>4</v>
      </c>
      <c r="C10" s="5"/>
      <c r="E10" s="7"/>
      <c r="F10" s="8" t="s">
        <v>1</v>
      </c>
      <c r="G10" s="7"/>
      <c r="I10" s="5"/>
      <c r="J10" s="6" t="inlineStr">
        <is>
          <t>probability</t>
        </is>
      </c>
      <c r="K10" s="5"/>
      <c r="L10" s="5"/>
      <c r="M10" t="s">
        <v>5</v>
      </c>
      <c r="N10" t="s">
        <v>6</v>
      </c>
      <c r="O10" t="s">
        <v>7</v>
      </c>
    </row>
    <row r="11" spans="1:26">
      <c r="A11">
        <v>0</v>
      </c>
      <c r="B11">
        <v>0</v>
      </c>
      <c r="C11">
        <v>0</v>
      </c>
      <c r="E11">
        <f>OFFSET($D$3,A11,0)</f>
        <v>23.9850417</v>
      </c>
      <c r="F11">
        <f>OFFSET($D$3,B11,0)</f>
        <v>23.9850417</v>
      </c>
      <c r="G11">
        <f>OFFSET($D$3,C11,0)</f>
        <v>23.9850417</v>
      </c>
      <c r="I11">
        <f>OFFSET($G$3,A11,0)</f>
        <v>0.78964282774050465</v>
      </c>
      <c r="J11">
        <f>OFFSET($G$3,B11,0)</f>
        <v>0.78964282774050465</v>
      </c>
      <c r="K11">
        <f>OFFSET($G$3,C11,0)</f>
        <v>0.78964282774050465</v>
      </c>
      <c r="M11" s="9">
        <f>SUM(E11:G11)</f>
        <v>71.955125100000004</v>
      </c>
      <c r="N11">
        <f>ROUND(M11)</f>
        <v>72</v>
      </c>
      <c r="O11" s="10">
        <f>PRODUCT(I11:K11)</f>
        <v>0.49237056867867607</v>
      </c>
      <c r="Q11" s="10">
        <f>IF($N11=Q$8,$O11,"")</f>
        <v>0.49237056867867607</v>
      </c>
      <c r="R11" s="10" t="s">
        <f>IF($N11=R$8,$O11,"")</f>
        <v>8</v>
      </c>
      <c r="S11" s="10" t="s">
        <f>IF($N11=S$8,$O11,"")</f>
        <v>8</v>
      </c>
      <c r="T11" s="10" t="s">
        <f>IF($N11=T$8,$O11,"")</f>
        <v>8</v>
      </c>
      <c r="U11" s="10" t="s">
        <f>IF($N11=U$8,$O11,"")</f>
        <v>8</v>
      </c>
      <c r="V11" s="10" t="s">
        <f>IF($N11=V$8,$O11,"")</f>
        <v>8</v>
      </c>
      <c r="W11" s="10" t="s">
        <f>IF($N11=W$8,$O11,"")</f>
        <v>8</v>
      </c>
    </row>
    <row r="12" spans="1:26">
      <c r="A12">
        <f>MOD(A11+(B12&lt;B11),$C$8)</f>
        <v>0</v>
      </c>
      <c r="B12">
        <f>MOD(B11+(C12&lt;C11),$C$8)</f>
        <v>0</v>
      </c>
      <c r="C12">
        <f>MOD(1+C11,$C$8)</f>
        <v>1</v>
      </c>
      <c r="E12">
        <f>OFFSET($D$3,A12,0)</f>
        <v>23.9850417</v>
      </c>
      <c r="F12">
        <f>OFFSET($D$3,B12,0)</f>
        <v>23.9850417</v>
      </c>
      <c r="G12">
        <f>OFFSET($D$3,C12,0)</f>
        <v>24.985837</v>
      </c>
      <c r="I12">
        <f>OFFSET($G$3,A12,0)</f>
        <v>0.78964282774050465</v>
      </c>
      <c r="J12">
        <f>OFFSET($G$3,B12,0)</f>
        <v>0.78964282774050465</v>
      </c>
      <c r="K12">
        <f>OFFSET($G$3,C12,0)</f>
        <v>0.10010888450799083</v>
      </c>
      <c r="M12" s="9">
        <f>SUM(E12:G12)</f>
        <v>72.955920399999997</v>
      </c>
      <c r="N12">
        <f>ROUND(M12)</f>
        <v>73</v>
      </c>
      <c r="O12" s="10">
        <f>PRODUCT(I12:K12)</f>
        <v>0.062421472928499047</v>
      </c>
      <c r="Q12" s="10" t="s">
        <f>IF($N12=Q$8,$O12,"")</f>
        <v>8</v>
      </c>
      <c r="R12" s="10">
        <f>IF($N12=R$8,$O12,"")</f>
        <v>0.062421472928499047</v>
      </c>
      <c r="S12" s="10" t="s">
        <f>IF($N12=S$8,$O12,"")</f>
        <v>8</v>
      </c>
      <c r="T12" s="10" t="s">
        <f>IF($N12=T$8,$O12,"")</f>
        <v>8</v>
      </c>
      <c r="U12" s="10" t="s">
        <f>IF($N12=U$8,$O12,"")</f>
        <v>8</v>
      </c>
      <c r="V12" s="10" t="s">
        <f>IF($N12=V$8,$O12,"")</f>
        <v>8</v>
      </c>
      <c r="W12" s="10" t="s">
        <f>IF($N12=W$8,$O12,"")</f>
        <v>8</v>
      </c>
    </row>
    <row r="13" spans="1:26">
      <c r="A13">
        <f>MOD(A12+(B13&lt;B12),$C$8)</f>
        <v>0</v>
      </c>
      <c r="B13">
        <f>MOD(B12+(C13&lt;C12),$C$8)</f>
        <v>0</v>
      </c>
      <c r="C13">
        <f>MOD(1+C12,$C$8)</f>
        <v>2</v>
      </c>
      <c r="E13">
        <f>OFFSET($D$3,A13,0)</f>
        <v>23.9850417</v>
      </c>
      <c r="F13">
        <f>OFFSET($D$3,B13,0)</f>
        <v>23.9850417</v>
      </c>
      <c r="G13">
        <f>OFFSET($D$3,C13,0)</f>
        <v>25.982593000000001</v>
      </c>
      <c r="I13">
        <f>OFFSET($G$3,A13,0)</f>
        <v>0.78964282774050465</v>
      </c>
      <c r="J13">
        <f>OFFSET($G$3,B13,0)</f>
        <v>0.78964282774050465</v>
      </c>
      <c r="K13">
        <f>OFFSET($G$3,C13,0)</f>
        <v>0.11024714638992793</v>
      </c>
      <c r="M13" s="9">
        <f>SUM(E13:G13)</f>
        <v>73.952676400000001</v>
      </c>
      <c r="N13">
        <f>ROUND(M13)</f>
        <v>74</v>
      </c>
      <c r="O13" s="10">
        <f>PRODUCT(I13:K13)</f>
        <v>0.068743042115046685</v>
      </c>
      <c r="Q13" s="10" t="s">
        <f>IF($N13=Q$8,$O13,"")</f>
        <v>8</v>
      </c>
      <c r="R13" s="10" t="s">
        <f>IF($N13=R$8,$O13,"")</f>
        <v>8</v>
      </c>
      <c r="S13" s="10">
        <f>IF($N13=S$8,$O13,"")</f>
        <v>0.068743042115046685</v>
      </c>
      <c r="T13" s="10" t="s">
        <f>IF($N13=T$8,$O13,"")</f>
        <v>8</v>
      </c>
      <c r="U13" s="10" t="s">
        <f>IF($N13=U$8,$O13,"")</f>
        <v>8</v>
      </c>
      <c r="V13" s="10" t="s">
        <f>IF($N13=V$8,$O13,"")</f>
        <v>8</v>
      </c>
      <c r="W13" s="10" t="s">
        <f>IF($N13=W$8,$O13,"")</f>
        <v>8</v>
      </c>
    </row>
    <row r="14" spans="1:26">
      <c r="A14">
        <f>MOD(A13+(B14&lt;B13),$C$8)</f>
        <v>0</v>
      </c>
      <c r="B14">
        <f>MOD(B13+(C14&lt;C13),$C$8)</f>
        <v>1</v>
      </c>
      <c r="C14">
        <f>MOD(1+C13,$C$8)</f>
        <v>0</v>
      </c>
      <c r="E14">
        <f>OFFSET($D$3,A14,0)</f>
        <v>23.9850417</v>
      </c>
      <c r="F14">
        <f>OFFSET($D$3,B14,0)</f>
        <v>24.985837</v>
      </c>
      <c r="G14">
        <f>OFFSET($D$3,C14,0)</f>
        <v>23.9850417</v>
      </c>
      <c r="I14">
        <f>OFFSET($G$3,A14,0)</f>
        <v>0.78964282774050465</v>
      </c>
      <c r="J14">
        <f>OFFSET($G$3,B14,0)</f>
        <v>0.10010888450799083</v>
      </c>
      <c r="K14">
        <f>OFFSET($G$3,C14,0)</f>
        <v>0.78964282774050465</v>
      </c>
      <c r="M14" s="9">
        <f>SUM(E14:G14)</f>
        <v>72.955920399999997</v>
      </c>
      <c r="N14">
        <f>ROUND(M14)</f>
        <v>73</v>
      </c>
      <c r="O14" s="10">
        <f>PRODUCT(I14:K14)</f>
        <v>0.062421472928499047</v>
      </c>
      <c r="Q14" s="10" t="s">
        <f>IF($N14=Q$8,$O14,"")</f>
        <v>8</v>
      </c>
      <c r="R14" s="10">
        <f>IF($N14=R$8,$O14,"")</f>
        <v>0.062421472928499047</v>
      </c>
      <c r="S14" s="10" t="s">
        <f>IF($N14=S$8,$O14,"")</f>
        <v>8</v>
      </c>
      <c r="T14" s="10" t="s">
        <f>IF($N14=T$8,$O14,"")</f>
        <v>8</v>
      </c>
      <c r="U14" s="10" t="s">
        <f>IF($N14=U$8,$O14,"")</f>
        <v>8</v>
      </c>
      <c r="V14" s="10" t="s">
        <f>IF($N14=V$8,$O14,"")</f>
        <v>8</v>
      </c>
      <c r="W14" s="10" t="s">
        <f>IF($N14=W$8,$O14,"")</f>
        <v>8</v>
      </c>
    </row>
    <row r="15" spans="1:26">
      <c r="A15">
        <f>MOD(A14+(B15&lt;B14),$C$8)</f>
        <v>0</v>
      </c>
      <c r="B15">
        <f>MOD(B14+(C15&lt;C14),$C$8)</f>
        <v>1</v>
      </c>
      <c r="C15">
        <f>MOD(1+C14,$C$8)</f>
        <v>1</v>
      </c>
      <c r="E15">
        <f>OFFSET($D$3,A15,0)</f>
        <v>23.9850417</v>
      </c>
      <c r="F15">
        <f>OFFSET($D$3,B15,0)</f>
        <v>24.985837</v>
      </c>
      <c r="G15">
        <f>OFFSET($D$3,C15,0)</f>
        <v>24.985837</v>
      </c>
      <c r="I15">
        <f>OFFSET($G$3,A15,0)</f>
        <v>0.78964282774050465</v>
      </c>
      <c r="J15">
        <f>OFFSET($G$3,B15,0)</f>
        <v>0.10010888450799083</v>
      </c>
      <c r="K15">
        <f>OFFSET($G$3,C15,0)</f>
        <v>0.10010888450799083</v>
      </c>
      <c r="M15" s="9">
        <f>SUM(E15:G15)</f>
        <v>73.956715700000004</v>
      </c>
      <c r="N15">
        <f>ROUND(M15)</f>
        <v>74</v>
      </c>
      <c r="O15" s="10">
        <f>PRODUCT(I15:K15)</f>
        <v>0.0079136336134383763</v>
      </c>
      <c r="Q15" s="10" t="s">
        <f>IF($N15=Q$8,$O15,"")</f>
        <v>8</v>
      </c>
      <c r="R15" s="10" t="s">
        <f>IF($N15=R$8,$O15,"")</f>
        <v>8</v>
      </c>
      <c r="S15" s="10">
        <f>IF($N15=S$8,$O15,"")</f>
        <v>0.0079136336134383763</v>
      </c>
      <c r="T15" s="10" t="s">
        <f>IF($N15=T$8,$O15,"")</f>
        <v>8</v>
      </c>
      <c r="U15" s="10" t="s">
        <f>IF($N15=U$8,$O15,"")</f>
        <v>8</v>
      </c>
      <c r="V15" s="10" t="s">
        <f>IF($N15=V$8,$O15,"")</f>
        <v>8</v>
      </c>
      <c r="W15" s="10" t="s">
        <f>IF($N15=W$8,$O15,"")</f>
        <v>8</v>
      </c>
    </row>
    <row r="16" spans="1:26">
      <c r="A16">
        <f>MOD(A15+(B16&lt;B15),$C$8)</f>
        <v>0</v>
      </c>
      <c r="B16">
        <f>MOD(B15+(C16&lt;C15),$C$8)</f>
        <v>1</v>
      </c>
      <c r="C16">
        <f>MOD(1+C15,$C$8)</f>
        <v>2</v>
      </c>
      <c r="E16">
        <f>OFFSET($D$3,A16,0)</f>
        <v>23.9850417</v>
      </c>
      <c r="F16">
        <f>OFFSET($D$3,B16,0)</f>
        <v>24.985837</v>
      </c>
      <c r="G16">
        <f>OFFSET($D$3,C16,0)</f>
        <v>25.982593000000001</v>
      </c>
      <c r="I16">
        <f>OFFSET($G$3,A16,0)</f>
        <v>0.78964282774050465</v>
      </c>
      <c r="J16">
        <f>OFFSET($G$3,B16,0)</f>
        <v>0.10010888450799083</v>
      </c>
      <c r="K16">
        <f>OFFSET($G$3,C16,0)</f>
        <v>0.11024714638992793</v>
      </c>
      <c r="M16" s="9">
        <f>SUM(E16:G16)</f>
        <v>74.953471699999994</v>
      </c>
      <c r="N16">
        <f>ROUND(M16)</f>
        <v>75</v>
      </c>
      <c r="O16" s="10">
        <f>PRODUCT(I16:K16)</f>
        <v>0.0087150658779676475</v>
      </c>
      <c r="Q16" s="10" t="s">
        <f>IF($N16=Q$8,$O16,"")</f>
        <v>8</v>
      </c>
      <c r="R16" s="10" t="s">
        <f>IF($N16=R$8,$O16,"")</f>
        <v>8</v>
      </c>
      <c r="S16" s="10" t="s">
        <f>IF($N16=S$8,$O16,"")</f>
        <v>8</v>
      </c>
      <c r="T16" s="10">
        <f>IF($N16=T$8,$O16,"")</f>
        <v>0.0087150658779676475</v>
      </c>
      <c r="U16" s="10" t="s">
        <f>IF($N16=U$8,$O16,"")</f>
        <v>8</v>
      </c>
      <c r="V16" s="10" t="s">
        <f>IF($N16=V$8,$O16,"")</f>
        <v>8</v>
      </c>
      <c r="W16" s="10" t="s">
        <f>IF($N16=W$8,$O16,"")</f>
        <v>8</v>
      </c>
    </row>
    <row r="17" spans="1:26">
      <c r="A17">
        <f>MOD(A16+(B17&lt;B16),$C$8)</f>
        <v>0</v>
      </c>
      <c r="B17">
        <f>MOD(B16+(C17&lt;C16),$C$8)</f>
        <v>2</v>
      </c>
      <c r="C17">
        <f>MOD(1+C16,$C$8)</f>
        <v>0</v>
      </c>
      <c r="E17">
        <f>OFFSET($D$3,A17,0)</f>
        <v>23.9850417</v>
      </c>
      <c r="F17">
        <f>OFFSET($D$3,B17,0)</f>
        <v>25.982593000000001</v>
      </c>
      <c r="G17">
        <f>OFFSET($D$3,C17,0)</f>
        <v>23.9850417</v>
      </c>
      <c r="I17">
        <f>OFFSET($G$3,A17,0)</f>
        <v>0.78964282774050465</v>
      </c>
      <c r="J17">
        <f>OFFSET($G$3,B17,0)</f>
        <v>0.11024714638992793</v>
      </c>
      <c r="K17">
        <f>OFFSET($G$3,C17,0)</f>
        <v>0.78964282774050465</v>
      </c>
      <c r="M17" s="9">
        <f>SUM(E17:G17)</f>
        <v>73.952676400000001</v>
      </c>
      <c r="N17">
        <f>ROUND(M17)</f>
        <v>74</v>
      </c>
      <c r="O17" s="10">
        <f>PRODUCT(I17:K17)</f>
        <v>0.068743042115046685</v>
      </c>
      <c r="Q17" s="10" t="s">
        <f>IF($N17=Q$8,$O17,"")</f>
        <v>8</v>
      </c>
      <c r="R17" s="10" t="s">
        <f>IF($N17=R$8,$O17,"")</f>
        <v>8</v>
      </c>
      <c r="S17" s="10">
        <f>IF($N17=S$8,$O17,"")</f>
        <v>0.068743042115046685</v>
      </c>
      <c r="T17" s="10" t="s">
        <f>IF($N17=T$8,$O17,"")</f>
        <v>8</v>
      </c>
      <c r="U17" s="10" t="s">
        <f>IF($N17=U$8,$O17,"")</f>
        <v>8</v>
      </c>
      <c r="V17" s="10" t="s">
        <f>IF($N17=V$8,$O17,"")</f>
        <v>8</v>
      </c>
      <c r="W17" s="10" t="s">
        <f>IF($N17=W$8,$O17,"")</f>
        <v>8</v>
      </c>
    </row>
    <row r="18" spans="1:26">
      <c r="A18">
        <f>MOD(A17+(B18&lt;B17),$C$8)</f>
        <v>0</v>
      </c>
      <c r="B18">
        <f>MOD(B17+(C18&lt;C17),$C$8)</f>
        <v>2</v>
      </c>
      <c r="C18">
        <f>MOD(1+C17,$C$8)</f>
        <v>1</v>
      </c>
      <c r="E18">
        <f>OFFSET($D$3,A18,0)</f>
        <v>23.9850417</v>
      </c>
      <c r="F18">
        <f>OFFSET($D$3,B18,0)</f>
        <v>25.982593000000001</v>
      </c>
      <c r="G18">
        <f>OFFSET($D$3,C18,0)</f>
        <v>24.985837</v>
      </c>
      <c r="I18">
        <f>OFFSET($G$3,A18,0)</f>
        <v>0.78964282774050465</v>
      </c>
      <c r="J18">
        <f>OFFSET($G$3,B18,0)</f>
        <v>0.11024714638992793</v>
      </c>
      <c r="K18">
        <f>OFFSET($G$3,C18,0)</f>
        <v>0.10010888450799083</v>
      </c>
      <c r="M18" s="9">
        <f>SUM(E18:G18)</f>
        <v>74.953471699999994</v>
      </c>
      <c r="N18">
        <f>ROUND(M18)</f>
        <v>75</v>
      </c>
      <c r="O18" s="10">
        <f>PRODUCT(I18:K18)</f>
        <v>0.0087150658779676475</v>
      </c>
      <c r="Q18" s="10" t="s">
        <f>IF($N18=Q$8,$O18,"")</f>
        <v>8</v>
      </c>
      <c r="R18" s="10" t="s">
        <f>IF($N18=R$8,$O18,"")</f>
        <v>8</v>
      </c>
      <c r="S18" s="10" t="s">
        <f>IF($N18=S$8,$O18,"")</f>
        <v>8</v>
      </c>
      <c r="T18" s="10">
        <f>IF($N18=T$8,$O18,"")</f>
        <v>0.0087150658779676475</v>
      </c>
      <c r="U18" s="10" t="s">
        <f>IF($N18=U$8,$O18,"")</f>
        <v>8</v>
      </c>
      <c r="V18" s="10" t="s">
        <f>IF($N18=V$8,$O18,"")</f>
        <v>8</v>
      </c>
      <c r="W18" s="10" t="s">
        <f>IF($N18=W$8,$O18,"")</f>
        <v>8</v>
      </c>
    </row>
    <row r="19" spans="1:26">
      <c r="A19">
        <f>MOD(A18+(B19&lt;B18),$C$8)</f>
        <v>0</v>
      </c>
      <c r="B19">
        <f>MOD(B18+(C19&lt;C18),$C$8)</f>
        <v>2</v>
      </c>
      <c r="C19">
        <f>MOD(1+C18,$C$8)</f>
        <v>2</v>
      </c>
      <c r="E19">
        <f>OFFSET($D$3,A19,0)</f>
        <v>23.9850417</v>
      </c>
      <c r="F19">
        <f>OFFSET($D$3,B19,0)</f>
        <v>25.982593000000001</v>
      </c>
      <c r="G19">
        <f>OFFSET($D$3,C19,0)</f>
        <v>25.982593000000001</v>
      </c>
      <c r="I19">
        <f>OFFSET($G$3,A19,0)</f>
        <v>0.78964282774050465</v>
      </c>
      <c r="J19">
        <f>OFFSET($G$3,B19,0)</f>
        <v>0.11024714638992793</v>
      </c>
      <c r="K19">
        <f>OFFSET($G$3,C19,0)</f>
        <v>0.11024714638992793</v>
      </c>
      <c r="M19" s="9">
        <f>SUM(E19:G19)</f>
        <v>75.950227699999999</v>
      </c>
      <c r="N19">
        <f>ROUND(M19)</f>
        <v>76</v>
      </c>
      <c r="O19" s="10">
        <f>PRODUCT(I19:K19)</f>
        <v>0.0095976610704264897</v>
      </c>
      <c r="Q19" s="10" t="s">
        <f>IF($N19=Q$8,$O19,"")</f>
        <v>8</v>
      </c>
      <c r="R19" s="10" t="s">
        <f>IF($N19=R$8,$O19,"")</f>
        <v>8</v>
      </c>
      <c r="S19" s="10" t="s">
        <f>IF($N19=S$8,$O19,"")</f>
        <v>8</v>
      </c>
      <c r="T19" s="10" t="s">
        <f>IF($N19=T$8,$O19,"")</f>
        <v>8</v>
      </c>
      <c r="U19" s="10">
        <f>IF($N19=U$8,$O19,"")</f>
        <v>0.0095976610704264897</v>
      </c>
      <c r="V19" s="10" t="s">
        <f>IF($N19=V$8,$O19,"")</f>
        <v>8</v>
      </c>
      <c r="W19" s="10" t="s">
        <f>IF($N19=W$8,$O19,"")</f>
        <v>8</v>
      </c>
    </row>
    <row r="20" spans="1:26">
      <c r="A20">
        <f>MOD(A19+(B20&lt;B19),$C$8)</f>
        <v>1</v>
      </c>
      <c r="B20">
        <f>MOD(B19+(C20&lt;C19),$C$8)</f>
        <v>0</v>
      </c>
      <c r="C20">
        <f>MOD(1+C19,$C$8)</f>
        <v>0</v>
      </c>
      <c r="E20">
        <f>OFFSET($D$3,A20,0)</f>
        <v>24.985837</v>
      </c>
      <c r="F20">
        <f>OFFSET($D$3,B20,0)</f>
        <v>23.9850417</v>
      </c>
      <c r="G20">
        <f>OFFSET($D$3,C20,0)</f>
        <v>23.9850417</v>
      </c>
      <c r="I20">
        <f>OFFSET($G$3,A20,0)</f>
        <v>0.10010888450799083</v>
      </c>
      <c r="J20">
        <f>OFFSET($G$3,B20,0)</f>
        <v>0.78964282774050465</v>
      </c>
      <c r="K20">
        <f>OFFSET($G$3,C20,0)</f>
        <v>0.78964282774050465</v>
      </c>
      <c r="M20" s="9">
        <f>SUM(E20:G20)</f>
        <v>72.955920399999997</v>
      </c>
      <c r="N20">
        <f>ROUND(M20)</f>
        <v>73</v>
      </c>
      <c r="O20" s="10">
        <f>PRODUCT(I20:K20)</f>
        <v>0.062421472928499047</v>
      </c>
      <c r="Q20" s="10" t="s">
        <f>IF($N20=Q$8,$O20,"")</f>
        <v>8</v>
      </c>
      <c r="R20" s="10">
        <f>IF($N20=R$8,$O20,"")</f>
        <v>0.062421472928499047</v>
      </c>
      <c r="S20" s="10" t="s">
        <f>IF($N20=S$8,$O20,"")</f>
        <v>8</v>
      </c>
      <c r="T20" s="10" t="s">
        <f>IF($N20=T$8,$O20,"")</f>
        <v>8</v>
      </c>
      <c r="U20" s="10" t="s">
        <f>IF($N20=U$8,$O20,"")</f>
        <v>8</v>
      </c>
      <c r="V20" s="10" t="s">
        <f>IF($N20=V$8,$O20,"")</f>
        <v>8</v>
      </c>
      <c r="W20" s="10" t="s">
        <f>IF($N20=W$8,$O20,"")</f>
        <v>8</v>
      </c>
    </row>
    <row r="21" spans="1:26">
      <c r="A21">
        <f>MOD(A20+(B21&lt;B20),$C$8)</f>
        <v>1</v>
      </c>
      <c r="B21">
        <f>MOD(B20+(C21&lt;C20),$C$8)</f>
        <v>0</v>
      </c>
      <c r="C21">
        <f>MOD(1+C20,$C$8)</f>
        <v>1</v>
      </c>
      <c r="E21">
        <f>OFFSET($D$3,A21,0)</f>
        <v>24.985837</v>
      </c>
      <c r="F21">
        <f>OFFSET($D$3,B21,0)</f>
        <v>23.9850417</v>
      </c>
      <c r="G21">
        <f>OFFSET($D$3,C21,0)</f>
        <v>24.985837</v>
      </c>
      <c r="I21">
        <f>OFFSET($G$3,A21,0)</f>
        <v>0.10010888450799083</v>
      </c>
      <c r="J21">
        <f>OFFSET($G$3,B21,0)</f>
        <v>0.78964282774050465</v>
      </c>
      <c r="K21">
        <f>OFFSET($G$3,C21,0)</f>
        <v>0.10010888450799083</v>
      </c>
      <c r="M21" s="9">
        <f>SUM(E21:G21)</f>
        <v>73.956715700000004</v>
      </c>
      <c r="N21">
        <f>ROUND(M21)</f>
        <v>74</v>
      </c>
      <c r="O21" s="10">
        <f>PRODUCT(I21:K21)</f>
        <v>0.0079136336134383763</v>
      </c>
      <c r="Q21" s="10" t="s">
        <f>IF($N21=Q$8,$O21,"")</f>
        <v>8</v>
      </c>
      <c r="R21" s="10" t="s">
        <f>IF($N21=R$8,$O21,"")</f>
        <v>8</v>
      </c>
      <c r="S21" s="10">
        <f>IF($N21=S$8,$O21,"")</f>
        <v>0.0079136336134383763</v>
      </c>
      <c r="T21" s="10" t="s">
        <f>IF($N21=T$8,$O21,"")</f>
        <v>8</v>
      </c>
      <c r="U21" s="10" t="s">
        <f>IF($N21=U$8,$O21,"")</f>
        <v>8</v>
      </c>
      <c r="V21" s="10" t="s">
        <f>IF($N21=V$8,$O21,"")</f>
        <v>8</v>
      </c>
      <c r="W21" s="10" t="s">
        <f>IF($N21=W$8,$O21,"")</f>
        <v>8</v>
      </c>
    </row>
    <row r="22" spans="1:26">
      <c r="A22">
        <f>MOD(A21+(B22&lt;B21),$C$8)</f>
        <v>1</v>
      </c>
      <c r="B22">
        <f>MOD(B21+(C22&lt;C21),$C$8)</f>
        <v>0</v>
      </c>
      <c r="C22">
        <f>MOD(1+C21,$C$8)</f>
        <v>2</v>
      </c>
      <c r="E22">
        <f>OFFSET($D$3,A22,0)</f>
        <v>24.985837</v>
      </c>
      <c r="F22">
        <f>OFFSET($D$3,B22,0)</f>
        <v>23.9850417</v>
      </c>
      <c r="G22">
        <f>OFFSET($D$3,C22,0)</f>
        <v>25.982593000000001</v>
      </c>
      <c r="I22">
        <f>OFFSET($G$3,A22,0)</f>
        <v>0.10010888450799083</v>
      </c>
      <c r="J22">
        <f>OFFSET($G$3,B22,0)</f>
        <v>0.78964282774050465</v>
      </c>
      <c r="K22">
        <f>OFFSET($G$3,C22,0)</f>
        <v>0.11024714638992793</v>
      </c>
      <c r="M22" s="9">
        <f>SUM(E22:G22)</f>
        <v>74.953471699999994</v>
      </c>
      <c r="N22">
        <f>ROUND(M22)</f>
        <v>75</v>
      </c>
      <c r="O22" s="10">
        <f>PRODUCT(I22:K22)</f>
        <v>0.0087150658779676475</v>
      </c>
      <c r="Q22" s="10" t="s">
        <f>IF($N22=Q$8,$O22,"")</f>
        <v>8</v>
      </c>
      <c r="R22" s="10" t="s">
        <f>IF($N22=R$8,$O22,"")</f>
        <v>8</v>
      </c>
      <c r="S22" s="10" t="s">
        <f>IF($N22=S$8,$O22,"")</f>
        <v>8</v>
      </c>
      <c r="T22" s="10">
        <f>IF($N22=T$8,$O22,"")</f>
        <v>0.0087150658779676475</v>
      </c>
      <c r="U22" s="10" t="s">
        <f>IF($N22=U$8,$O22,"")</f>
        <v>8</v>
      </c>
      <c r="V22" s="10" t="s">
        <f>IF($N22=V$8,$O22,"")</f>
        <v>8</v>
      </c>
      <c r="W22" s="10" t="s">
        <f>IF($N22=W$8,$O22,"")</f>
        <v>8</v>
      </c>
    </row>
    <row r="23" spans="1:26">
      <c r="A23">
        <f>MOD(A22+(B23&lt;B22),$C$8)</f>
        <v>1</v>
      </c>
      <c r="B23">
        <f>MOD(B22+(C23&lt;C22),$C$8)</f>
        <v>1</v>
      </c>
      <c r="C23">
        <f>MOD(1+C22,$C$8)</f>
        <v>0</v>
      </c>
      <c r="E23">
        <f>OFFSET($D$3,A23,0)</f>
        <v>24.985837</v>
      </c>
      <c r="F23">
        <f>OFFSET($D$3,B23,0)</f>
        <v>24.985837</v>
      </c>
      <c r="G23">
        <f>OFFSET($D$3,C23,0)</f>
        <v>23.9850417</v>
      </c>
      <c r="I23">
        <f>OFFSET($G$3,A23,0)</f>
        <v>0.10010888450799083</v>
      </c>
      <c r="J23">
        <f>OFFSET($G$3,B23,0)</f>
        <v>0.10010888450799083</v>
      </c>
      <c r="K23">
        <f>OFFSET($G$3,C23,0)</f>
        <v>0.78964282774050465</v>
      </c>
      <c r="M23" s="9">
        <f>SUM(E23:G23)</f>
        <v>73.956715700000004</v>
      </c>
      <c r="N23">
        <f>ROUND(M23)</f>
        <v>74</v>
      </c>
      <c r="O23" s="10">
        <f>PRODUCT(I23:K23)</f>
        <v>0.0079136336134383763</v>
      </c>
      <c r="Q23" s="10" t="s">
        <f>IF($N23=Q$8,$O23,"")</f>
        <v>8</v>
      </c>
      <c r="R23" s="10" t="s">
        <f>IF($N23=R$8,$O23,"")</f>
        <v>8</v>
      </c>
      <c r="S23" s="10">
        <f>IF($N23=S$8,$O23,"")</f>
        <v>0.0079136336134383763</v>
      </c>
      <c r="T23" s="10" t="s">
        <f>IF($N23=T$8,$O23,"")</f>
        <v>8</v>
      </c>
      <c r="U23" s="10" t="s">
        <f>IF($N23=U$8,$O23,"")</f>
        <v>8</v>
      </c>
      <c r="V23" s="10" t="s">
        <f>IF($N23=V$8,$O23,"")</f>
        <v>8</v>
      </c>
      <c r="W23" s="10" t="s">
        <f>IF($N23=W$8,$O23,"")</f>
        <v>8</v>
      </c>
    </row>
    <row r="24" spans="1:26">
      <c r="A24">
        <f>MOD(A23+(B24&lt;B23),$C$8)</f>
        <v>1</v>
      </c>
      <c r="B24">
        <f>MOD(B23+(C24&lt;C23),$C$8)</f>
        <v>1</v>
      </c>
      <c r="C24">
        <f>MOD(1+C23,$C$8)</f>
        <v>1</v>
      </c>
      <c r="E24">
        <f>OFFSET($D$3,A24,0)</f>
        <v>24.985837</v>
      </c>
      <c r="F24">
        <f>OFFSET($D$3,B24,0)</f>
        <v>24.985837</v>
      </c>
      <c r="G24">
        <f>OFFSET($D$3,C24,0)</f>
        <v>24.985837</v>
      </c>
      <c r="I24">
        <f>OFFSET($G$3,A24,0)</f>
        <v>0.10010888450799083</v>
      </c>
      <c r="J24">
        <f>OFFSET($G$3,B24,0)</f>
        <v>0.10010888450799083</v>
      </c>
      <c r="K24">
        <f>OFFSET($G$3,C24,0)</f>
        <v>0.10010888450799083</v>
      </c>
      <c r="M24" s="9">
        <f>SUM(E24:G24)</f>
        <v>74.957510999999997</v>
      </c>
      <c r="N24">
        <f>ROUND(M24)</f>
        <v>75</v>
      </c>
      <c r="O24" s="10">
        <f>PRODUCT(I24:K24)</f>
        <v>0.0010032700932814658</v>
      </c>
      <c r="Q24" s="10" t="s">
        <f>IF($N24=Q$8,$O24,"")</f>
        <v>8</v>
      </c>
      <c r="R24" s="10" t="s">
        <f>IF($N24=R$8,$O24,"")</f>
        <v>8</v>
      </c>
      <c r="S24" s="10" t="s">
        <f>IF($N24=S$8,$O24,"")</f>
        <v>8</v>
      </c>
      <c r="T24" s="10">
        <f>IF($N24=T$8,$O24,"")</f>
        <v>0.0010032700932814658</v>
      </c>
      <c r="U24" s="10" t="s">
        <f>IF($N24=U$8,$O24,"")</f>
        <v>8</v>
      </c>
      <c r="V24" s="10" t="s">
        <f>IF($N24=V$8,$O24,"")</f>
        <v>8</v>
      </c>
      <c r="W24" s="10" t="s">
        <f>IF($N24=W$8,$O24,"")</f>
        <v>8</v>
      </c>
    </row>
    <row r="25" spans="1:26">
      <c r="A25">
        <f>MOD(A24+(B25&lt;B24),$C$8)</f>
        <v>1</v>
      </c>
      <c r="B25">
        <f>MOD(B24+(C25&lt;C24),$C$8)</f>
        <v>1</v>
      </c>
      <c r="C25">
        <f>MOD(1+C24,$C$8)</f>
        <v>2</v>
      </c>
      <c r="E25">
        <f>OFFSET($D$3,A25,0)</f>
        <v>24.985837</v>
      </c>
      <c r="F25">
        <f>OFFSET($D$3,B25,0)</f>
        <v>24.985837</v>
      </c>
      <c r="G25">
        <f>OFFSET($D$3,C25,0)</f>
        <v>25.982593000000001</v>
      </c>
      <c r="I25">
        <f>OFFSET($G$3,A25,0)</f>
        <v>0.10010888450799083</v>
      </c>
      <c r="J25">
        <f>OFFSET($G$3,B25,0)</f>
        <v>0.10010888450799083</v>
      </c>
      <c r="K25">
        <f>OFFSET($G$3,C25,0)</f>
        <v>0.11024714638992793</v>
      </c>
      <c r="M25" s="9">
        <f>SUM(E25:G25)</f>
        <v>75.954267000000002</v>
      </c>
      <c r="N25">
        <f>ROUND(M25)</f>
        <v>76</v>
      </c>
      <c r="O25" s="10">
        <f>PRODUCT(I25:K25)</f>
        <v>0.0011048736122297872</v>
      </c>
      <c r="Q25" s="10" t="s">
        <f>IF($N25=Q$8,$O25,"")</f>
        <v>8</v>
      </c>
      <c r="R25" s="10" t="s">
        <f>IF($N25=R$8,$O25,"")</f>
        <v>8</v>
      </c>
      <c r="S25" s="10" t="s">
        <f>IF($N25=S$8,$O25,"")</f>
        <v>8</v>
      </c>
      <c r="T25" s="10" t="s">
        <f>IF($N25=T$8,$O25,"")</f>
        <v>8</v>
      </c>
      <c r="U25" s="10">
        <f>IF($N25=U$8,$O25,"")</f>
        <v>0.0011048736122297872</v>
      </c>
      <c r="V25" s="10" t="s">
        <f>IF($N25=V$8,$O25,"")</f>
        <v>8</v>
      </c>
      <c r="W25" s="10" t="s">
        <f>IF($N25=W$8,$O25,"")</f>
        <v>8</v>
      </c>
    </row>
    <row r="26" spans="1:26">
      <c r="A26">
        <f>MOD(A25+(B26&lt;B25),$C$8)</f>
        <v>1</v>
      </c>
      <c r="B26">
        <f>MOD(B25+(C26&lt;C25),$C$8)</f>
        <v>2</v>
      </c>
      <c r="C26">
        <f>MOD(1+C25,$C$8)</f>
        <v>0</v>
      </c>
      <c r="E26">
        <f>OFFSET($D$3,A26,0)</f>
        <v>24.985837</v>
      </c>
      <c r="F26">
        <f>OFFSET($D$3,B26,0)</f>
        <v>25.982593000000001</v>
      </c>
      <c r="G26">
        <f>OFFSET($D$3,C26,0)</f>
        <v>23.9850417</v>
      </c>
      <c r="I26">
        <f>OFFSET($G$3,A26,0)</f>
        <v>0.10010888450799083</v>
      </c>
      <c r="J26">
        <f>OFFSET($G$3,B26,0)</f>
        <v>0.11024714638992793</v>
      </c>
      <c r="K26">
        <f>OFFSET($G$3,C26,0)</f>
        <v>0.78964282774050465</v>
      </c>
      <c r="M26" s="9">
        <f>SUM(E26:G26)</f>
        <v>74.953471699999994</v>
      </c>
      <c r="N26">
        <f>ROUND(M26)</f>
        <v>75</v>
      </c>
      <c r="O26" s="10">
        <f>PRODUCT(I26:K26)</f>
        <v>0.0087150658779676475</v>
      </c>
      <c r="Q26" s="10" t="s">
        <f>IF($N26=Q$8,$O26,"")</f>
        <v>8</v>
      </c>
      <c r="R26" s="10" t="s">
        <f>IF($N26=R$8,$O26,"")</f>
        <v>8</v>
      </c>
      <c r="S26" s="10" t="s">
        <f>IF($N26=S$8,$O26,"")</f>
        <v>8</v>
      </c>
      <c r="T26" s="10">
        <f>IF($N26=T$8,$O26,"")</f>
        <v>0.0087150658779676475</v>
      </c>
      <c r="U26" s="10" t="s">
        <f>IF($N26=U$8,$O26,"")</f>
        <v>8</v>
      </c>
      <c r="V26" s="10" t="s">
        <f>IF($N26=V$8,$O26,"")</f>
        <v>8</v>
      </c>
      <c r="W26" s="10" t="s">
        <f>IF($N26=W$8,$O26,"")</f>
        <v>8</v>
      </c>
    </row>
    <row r="27" spans="1:26">
      <c r="A27">
        <f>MOD(A26+(B27&lt;B26),$C$8)</f>
        <v>1</v>
      </c>
      <c r="B27">
        <f>MOD(B26+(C27&lt;C26),$C$8)</f>
        <v>2</v>
      </c>
      <c r="C27">
        <f>MOD(1+C26,$C$8)</f>
        <v>1</v>
      </c>
      <c r="E27">
        <f>OFFSET($D$3,A27,0)</f>
        <v>24.985837</v>
      </c>
      <c r="F27">
        <f>OFFSET($D$3,B27,0)</f>
        <v>25.982593000000001</v>
      </c>
      <c r="G27">
        <f>OFFSET($D$3,C27,0)</f>
        <v>24.985837</v>
      </c>
      <c r="I27">
        <f>OFFSET($G$3,A27,0)</f>
        <v>0.10010888450799083</v>
      </c>
      <c r="J27">
        <f>OFFSET($G$3,B27,0)</f>
        <v>0.11024714638992793</v>
      </c>
      <c r="K27">
        <f>OFFSET($G$3,C27,0)</f>
        <v>0.10010888450799083</v>
      </c>
      <c r="M27" s="9">
        <f>SUM(E27:G27)</f>
        <v>75.954267000000002</v>
      </c>
      <c r="N27">
        <f>ROUND(M27)</f>
        <v>76</v>
      </c>
      <c r="O27" s="10">
        <f>PRODUCT(I27:K27)</f>
        <v>0.001104873612229787</v>
      </c>
      <c r="Q27" s="10" t="s">
        <f>IF($N27=Q$8,$O27,"")</f>
        <v>8</v>
      </c>
      <c r="R27" s="10" t="s">
        <f>IF($N27=R$8,$O27,"")</f>
        <v>8</v>
      </c>
      <c r="S27" s="10" t="s">
        <f>IF($N27=S$8,$O27,"")</f>
        <v>8</v>
      </c>
      <c r="T27" s="10" t="s">
        <f>IF($N27=T$8,$O27,"")</f>
        <v>8</v>
      </c>
      <c r="U27" s="10">
        <f>IF($N27=U$8,$O27,"")</f>
        <v>0.001104873612229787</v>
      </c>
      <c r="V27" s="10" t="s">
        <f>IF($N27=V$8,$O27,"")</f>
        <v>8</v>
      </c>
      <c r="W27" s="10" t="s">
        <f>IF($N27=W$8,$O27,"")</f>
        <v>8</v>
      </c>
    </row>
    <row r="28" spans="1:26">
      <c r="A28">
        <f>MOD(A27+(B28&lt;B27),$C$8)</f>
        <v>1</v>
      </c>
      <c r="B28">
        <f>MOD(B27+(C28&lt;C27),$C$8)</f>
        <v>2</v>
      </c>
      <c r="C28">
        <f>MOD(1+C27,$C$8)</f>
        <v>2</v>
      </c>
      <c r="E28">
        <f>OFFSET($D$3,A28,0)</f>
        <v>24.985837</v>
      </c>
      <c r="F28">
        <f>OFFSET($D$3,B28,0)</f>
        <v>25.982593000000001</v>
      </c>
      <c r="G28">
        <f>OFFSET($D$3,C28,0)</f>
        <v>25.982593000000001</v>
      </c>
      <c r="I28">
        <f>OFFSET($G$3,A28,0)</f>
        <v>0.10010888450799083</v>
      </c>
      <c r="J28">
        <f>OFFSET($G$3,B28,0)</f>
        <v>0.11024714638992793</v>
      </c>
      <c r="K28">
        <f>OFFSET($G$3,C28,0)</f>
        <v>0.11024714638992793</v>
      </c>
      <c r="M28" s="9">
        <f>SUM(E28:G28)</f>
        <v>76.951023000000006</v>
      </c>
      <c r="N28">
        <f>ROUND(M28)</f>
        <v>77</v>
      </c>
      <c r="O28" s="10">
        <f>PRODUCT(I28:K28)</f>
        <v>0.0012167667582005954</v>
      </c>
      <c r="Q28" s="10" t="s">
        <f>IF($N28=Q$8,$O28,"")</f>
        <v>8</v>
      </c>
      <c r="R28" s="10" t="s">
        <f>IF($N28=R$8,$O28,"")</f>
        <v>8</v>
      </c>
      <c r="S28" s="10" t="s">
        <f>IF($N28=S$8,$O28,"")</f>
        <v>8</v>
      </c>
      <c r="T28" s="10" t="s">
        <f>IF($N28=T$8,$O28,"")</f>
        <v>8</v>
      </c>
      <c r="U28" s="10" t="s">
        <f>IF($N28=U$8,$O28,"")</f>
        <v>8</v>
      </c>
      <c r="V28" s="10">
        <f>IF($N28=V$8,$O28,"")</f>
        <v>0.0012167667582005954</v>
      </c>
      <c r="W28" s="10" t="s">
        <f>IF($N28=W$8,$O28,"")</f>
        <v>8</v>
      </c>
    </row>
    <row r="29" spans="1:26">
      <c r="A29">
        <f>MOD(A28+(B29&lt;B28),$C$8)</f>
        <v>2</v>
      </c>
      <c r="B29">
        <f>MOD(B28+(C29&lt;C28),$C$8)</f>
        <v>0</v>
      </c>
      <c r="C29">
        <f>MOD(1+C28,$C$8)</f>
        <v>0</v>
      </c>
      <c r="E29">
        <f>OFFSET($D$3,A29,0)</f>
        <v>25.982593000000001</v>
      </c>
      <c r="F29">
        <f>OFFSET($D$3,B29,0)</f>
        <v>23.9850417</v>
      </c>
      <c r="G29">
        <f>OFFSET($D$3,C29,0)</f>
        <v>23.9850417</v>
      </c>
      <c r="I29">
        <f>OFFSET($G$3,A29,0)</f>
        <v>0.11024714638992793</v>
      </c>
      <c r="J29">
        <f>OFFSET($G$3,B29,0)</f>
        <v>0.78964282774050465</v>
      </c>
      <c r="K29">
        <f>OFFSET($G$3,C29,0)</f>
        <v>0.78964282774050465</v>
      </c>
      <c r="M29" s="9">
        <f>SUM(E29:G29)</f>
        <v>73.952676400000001</v>
      </c>
      <c r="N29">
        <f>ROUND(M29)</f>
        <v>74</v>
      </c>
      <c r="O29" s="10">
        <f>PRODUCT(I29:K29)</f>
        <v>0.068743042115046685</v>
      </c>
      <c r="Q29" s="10" t="s">
        <f>IF($N29=Q$8,$O29,"")</f>
        <v>8</v>
      </c>
      <c r="R29" s="10" t="s">
        <f>IF($N29=R$8,$O29,"")</f>
        <v>8</v>
      </c>
      <c r="S29" s="10">
        <f>IF($N29=S$8,$O29,"")</f>
        <v>0.068743042115046685</v>
      </c>
      <c r="T29" s="10" t="s">
        <f>IF($N29=T$8,$O29,"")</f>
        <v>8</v>
      </c>
      <c r="U29" s="10" t="s">
        <f>IF($N29=U$8,$O29,"")</f>
        <v>8</v>
      </c>
      <c r="V29" s="10" t="s">
        <f>IF($N29=V$8,$O29,"")</f>
        <v>8</v>
      </c>
      <c r="W29" s="10" t="s">
        <f>IF($N29=W$8,$O29,"")</f>
        <v>8</v>
      </c>
    </row>
    <row r="30" spans="1:26">
      <c r="A30">
        <f>MOD(A29+(B30&lt;B29),$C$8)</f>
        <v>2</v>
      </c>
      <c r="B30">
        <f>MOD(B29+(C30&lt;C29),$C$8)</f>
        <v>0</v>
      </c>
      <c r="C30">
        <f>MOD(1+C29,$C$8)</f>
        <v>1</v>
      </c>
      <c r="E30">
        <f>OFFSET($D$3,A30,0)</f>
        <v>25.982593000000001</v>
      </c>
      <c r="F30">
        <f>OFFSET($D$3,B30,0)</f>
        <v>23.9850417</v>
      </c>
      <c r="G30">
        <f>OFFSET($D$3,C30,0)</f>
        <v>24.985837</v>
      </c>
      <c r="I30">
        <f>OFFSET($G$3,A30,0)</f>
        <v>0.11024714638992793</v>
      </c>
      <c r="J30">
        <f>OFFSET($G$3,B30,0)</f>
        <v>0.78964282774050465</v>
      </c>
      <c r="K30">
        <f>OFFSET($G$3,C30,0)</f>
        <v>0.10010888450799083</v>
      </c>
      <c r="M30" s="9">
        <f>SUM(E30:G30)</f>
        <v>74.953471699999994</v>
      </c>
      <c r="N30">
        <f>ROUND(M30)</f>
        <v>75</v>
      </c>
      <c r="O30" s="10">
        <f>PRODUCT(I30:K30)</f>
        <v>0.0087150658779676475</v>
      </c>
      <c r="Q30" s="10" t="s">
        <f>IF($N30=Q$8,$O30,"")</f>
        <v>8</v>
      </c>
      <c r="R30" s="10" t="s">
        <f>IF($N30=R$8,$O30,"")</f>
        <v>8</v>
      </c>
      <c r="S30" s="10" t="s">
        <f>IF($N30=S$8,$O30,"")</f>
        <v>8</v>
      </c>
      <c r="T30" s="10">
        <f>IF($N30=T$8,$O30,"")</f>
        <v>0.0087150658779676475</v>
      </c>
      <c r="U30" s="10" t="s">
        <f>IF($N30=U$8,$O30,"")</f>
        <v>8</v>
      </c>
      <c r="V30" s="10" t="s">
        <f>IF($N30=V$8,$O30,"")</f>
        <v>8</v>
      </c>
      <c r="W30" s="10" t="s">
        <f>IF($N30=W$8,$O30,"")</f>
        <v>8</v>
      </c>
    </row>
    <row r="31" spans="1:26">
      <c r="A31">
        <f>MOD(A30+(B31&lt;B30),$C$8)</f>
        <v>2</v>
      </c>
      <c r="B31">
        <f>MOD(B30+(C31&lt;C30),$C$8)</f>
        <v>0</v>
      </c>
      <c r="C31">
        <f>MOD(1+C30,$C$8)</f>
        <v>2</v>
      </c>
      <c r="E31">
        <f>OFFSET($D$3,A31,0)</f>
        <v>25.982593000000001</v>
      </c>
      <c r="F31">
        <f>OFFSET($D$3,B31,0)</f>
        <v>23.9850417</v>
      </c>
      <c r="G31">
        <f>OFFSET($D$3,C31,0)</f>
        <v>25.982593000000001</v>
      </c>
      <c r="I31">
        <f>OFFSET($G$3,A31,0)</f>
        <v>0.11024714638992793</v>
      </c>
      <c r="J31">
        <f>OFFSET($G$3,B31,0)</f>
        <v>0.78964282774050465</v>
      </c>
      <c r="K31">
        <f>OFFSET($G$3,C31,0)</f>
        <v>0.11024714638992793</v>
      </c>
      <c r="M31" s="9">
        <f>SUM(E31:G31)</f>
        <v>75.950227699999999</v>
      </c>
      <c r="N31">
        <f>ROUND(M31)</f>
        <v>76</v>
      </c>
      <c r="O31" s="10">
        <f>PRODUCT(I31:K31)</f>
        <v>0.0095976610704264897</v>
      </c>
      <c r="Q31" s="10" t="s">
        <f>IF($N31=Q$8,$O31,"")</f>
        <v>8</v>
      </c>
      <c r="R31" s="10" t="s">
        <f>IF($N31=R$8,$O31,"")</f>
        <v>8</v>
      </c>
      <c r="S31" s="10" t="s">
        <f>IF($N31=S$8,$O31,"")</f>
        <v>8</v>
      </c>
      <c r="T31" s="10" t="s">
        <f>IF($N31=T$8,$O31,"")</f>
        <v>8</v>
      </c>
      <c r="U31" s="10">
        <f>IF($N31=U$8,$O31,"")</f>
        <v>0.0095976610704264897</v>
      </c>
      <c r="V31" s="10" t="s">
        <f>IF($N31=V$8,$O31,"")</f>
        <v>8</v>
      </c>
      <c r="W31" s="10" t="s">
        <f>IF($N31=W$8,$O31,"")</f>
        <v>8</v>
      </c>
    </row>
    <row r="32" spans="1:26">
      <c r="A32">
        <f>MOD(A31+(B32&lt;B31),$C$8)</f>
        <v>2</v>
      </c>
      <c r="B32">
        <f>MOD(B31+(C32&lt;C31),$C$8)</f>
        <v>1</v>
      </c>
      <c r="C32">
        <f>MOD(1+C31,$C$8)</f>
        <v>0</v>
      </c>
      <c r="E32">
        <f>OFFSET($D$3,A32,0)</f>
        <v>25.982593000000001</v>
      </c>
      <c r="F32">
        <f>OFFSET($D$3,B32,0)</f>
        <v>24.985837</v>
      </c>
      <c r="G32">
        <f>OFFSET($D$3,C32,0)</f>
        <v>23.9850417</v>
      </c>
      <c r="I32">
        <f>OFFSET($G$3,A32,0)</f>
        <v>0.11024714638992793</v>
      </c>
      <c r="J32">
        <f>OFFSET($G$3,B32,0)</f>
        <v>0.10010888450799083</v>
      </c>
      <c r="K32">
        <f>OFFSET($G$3,C32,0)</f>
        <v>0.78964282774050465</v>
      </c>
      <c r="M32" s="9">
        <f>SUM(E32:G32)</f>
        <v>74.953471699999994</v>
      </c>
      <c r="N32">
        <f>ROUND(M32)</f>
        <v>75</v>
      </c>
      <c r="O32" s="10">
        <f>PRODUCT(I32:K32)</f>
        <v>0.0087150658779676475</v>
      </c>
      <c r="Q32" s="10" t="s">
        <f>IF($N32=Q$8,$O32,"")</f>
        <v>8</v>
      </c>
      <c r="R32" s="10" t="s">
        <f>IF($N32=R$8,$O32,"")</f>
        <v>8</v>
      </c>
      <c r="S32" s="10" t="s">
        <f>IF($N32=S$8,$O32,"")</f>
        <v>8</v>
      </c>
      <c r="T32" s="10">
        <f>IF($N32=T$8,$O32,"")</f>
        <v>0.0087150658779676475</v>
      </c>
      <c r="U32" s="10" t="s">
        <f>IF($N32=U$8,$O32,"")</f>
        <v>8</v>
      </c>
      <c r="V32" s="10" t="s">
        <f>IF($N32=V$8,$O32,"")</f>
        <v>8</v>
      </c>
      <c r="W32" s="10" t="s">
        <f>IF($N32=W$8,$O32,"")</f>
        <v>8</v>
      </c>
    </row>
    <row r="33" spans="1:26">
      <c r="A33">
        <f>MOD(A32+(B33&lt;B32),$C$8)</f>
        <v>2</v>
      </c>
      <c r="B33">
        <f>MOD(B32+(C33&lt;C32),$C$8)</f>
        <v>1</v>
      </c>
      <c r="C33">
        <f>MOD(1+C32,$C$8)</f>
        <v>1</v>
      </c>
      <c r="E33">
        <f>OFFSET($D$3,A33,0)</f>
        <v>25.982593000000001</v>
      </c>
      <c r="F33">
        <f>OFFSET($D$3,B33,0)</f>
        <v>24.985837</v>
      </c>
      <c r="G33">
        <f>OFFSET($D$3,C33,0)</f>
        <v>24.985837</v>
      </c>
      <c r="I33">
        <f>OFFSET($G$3,A33,0)</f>
        <v>0.11024714638992793</v>
      </c>
      <c r="J33">
        <f>OFFSET($G$3,B33,0)</f>
        <v>0.10010888450799083</v>
      </c>
      <c r="K33">
        <f>OFFSET($G$3,C33,0)</f>
        <v>0.10010888450799083</v>
      </c>
      <c r="M33" s="9">
        <f>SUM(E33:G33)</f>
        <v>75.954267000000002</v>
      </c>
      <c r="N33">
        <f>ROUND(M33)</f>
        <v>76</v>
      </c>
      <c r="O33" s="10">
        <f>PRODUCT(I33:K33)</f>
        <v>0.001104873612229787</v>
      </c>
      <c r="Q33" s="10" t="s">
        <f>IF($N33=Q$8,$O33,"")</f>
        <v>8</v>
      </c>
      <c r="R33" s="10" t="s">
        <f>IF($N33=R$8,$O33,"")</f>
        <v>8</v>
      </c>
      <c r="S33" s="10" t="s">
        <f>IF($N33=S$8,$O33,"")</f>
        <v>8</v>
      </c>
      <c r="T33" s="10" t="s">
        <f>IF($N33=T$8,$O33,"")</f>
        <v>8</v>
      </c>
      <c r="U33" s="10">
        <f>IF($N33=U$8,$O33,"")</f>
        <v>0.001104873612229787</v>
      </c>
      <c r="V33" s="10" t="s">
        <f>IF($N33=V$8,$O33,"")</f>
        <v>8</v>
      </c>
      <c r="W33" s="10" t="s">
        <f>IF($N33=W$8,$O33,"")</f>
        <v>8</v>
      </c>
    </row>
    <row r="34" spans="1:26">
      <c r="A34">
        <f>MOD(A33+(B34&lt;B33),$C$8)</f>
        <v>2</v>
      </c>
      <c r="B34">
        <f>MOD(B33+(C34&lt;C33),$C$8)</f>
        <v>1</v>
      </c>
      <c r="C34">
        <f>MOD(1+C33,$C$8)</f>
        <v>2</v>
      </c>
      <c r="E34">
        <f>OFFSET($D$3,A34,0)</f>
        <v>25.982593000000001</v>
      </c>
      <c r="F34">
        <f>OFFSET($D$3,B34,0)</f>
        <v>24.985837</v>
      </c>
      <c r="G34">
        <f>OFFSET($D$3,C34,0)</f>
        <v>25.982593000000001</v>
      </c>
      <c r="I34">
        <f>OFFSET($G$3,A34,0)</f>
        <v>0.11024714638992793</v>
      </c>
      <c r="J34">
        <f>OFFSET($G$3,B34,0)</f>
        <v>0.10010888450799083</v>
      </c>
      <c r="K34">
        <f>OFFSET($G$3,C34,0)</f>
        <v>0.11024714638992793</v>
      </c>
      <c r="M34" s="9">
        <f>SUM(E34:G34)</f>
        <v>76.951023000000006</v>
      </c>
      <c r="N34">
        <f>ROUND(M34)</f>
        <v>77</v>
      </c>
      <c r="O34" s="10">
        <f>PRODUCT(I34:K34)</f>
        <v>0.0012167667582005954</v>
      </c>
      <c r="Q34" s="10" t="s">
        <f>IF($N34=Q$8,$O34,"")</f>
        <v>8</v>
      </c>
      <c r="R34" s="10" t="s">
        <f>IF($N34=R$8,$O34,"")</f>
        <v>8</v>
      </c>
      <c r="S34" s="10" t="s">
        <f>IF($N34=S$8,$O34,"")</f>
        <v>8</v>
      </c>
      <c r="T34" s="10" t="s">
        <f>IF($N34=T$8,$O34,"")</f>
        <v>8</v>
      </c>
      <c r="U34" s="10" t="s">
        <f>IF($N34=U$8,$O34,"")</f>
        <v>8</v>
      </c>
      <c r="V34" s="10">
        <f>IF($N34=V$8,$O34,"")</f>
        <v>0.0012167667582005954</v>
      </c>
      <c r="W34" s="10" t="s">
        <f>IF($N34=W$8,$O34,"")</f>
        <v>8</v>
      </c>
    </row>
    <row r="35" spans="1:26">
      <c r="A35">
        <f>MOD(A34+(B35&lt;B34),$C$8)</f>
        <v>2</v>
      </c>
      <c r="B35">
        <f>MOD(B34+(C35&lt;C34),$C$8)</f>
        <v>2</v>
      </c>
      <c r="C35">
        <f>MOD(1+C34,$C$8)</f>
        <v>0</v>
      </c>
      <c r="E35">
        <f>OFFSET($D$3,A35,0)</f>
        <v>25.982593000000001</v>
      </c>
      <c r="F35">
        <f>OFFSET($D$3,B35,0)</f>
        <v>25.982593000000001</v>
      </c>
      <c r="G35">
        <f>OFFSET($D$3,C35,0)</f>
        <v>23.9850417</v>
      </c>
      <c r="I35">
        <f>OFFSET($G$3,A35,0)</f>
        <v>0.11024714638992793</v>
      </c>
      <c r="J35">
        <f>OFFSET($G$3,B35,0)</f>
        <v>0.11024714638992793</v>
      </c>
      <c r="K35">
        <f>OFFSET($G$3,C35,0)</f>
        <v>0.78964282774050465</v>
      </c>
      <c r="M35" s="9">
        <f>SUM(E35:G35)</f>
        <v>75.950227699999999</v>
      </c>
      <c r="N35">
        <f>ROUND(M35)</f>
        <v>76</v>
      </c>
      <c r="O35" s="10">
        <f>PRODUCT(I35:K35)</f>
        <v>0.0095976610704264897</v>
      </c>
      <c r="Q35" s="10" t="s">
        <f>IF($N35=Q$8,$O35,"")</f>
        <v>8</v>
      </c>
      <c r="R35" s="10" t="s">
        <f>IF($N35=R$8,$O35,"")</f>
        <v>8</v>
      </c>
      <c r="S35" s="10" t="s">
        <f>IF($N35=S$8,$O35,"")</f>
        <v>8</v>
      </c>
      <c r="T35" s="10" t="s">
        <f>IF($N35=T$8,$O35,"")</f>
        <v>8</v>
      </c>
      <c r="U35" s="10">
        <f>IF($N35=U$8,$O35,"")</f>
        <v>0.0095976610704264897</v>
      </c>
      <c r="V35" s="10" t="s">
        <f>IF($N35=V$8,$O35,"")</f>
        <v>8</v>
      </c>
      <c r="W35" s="10" t="s">
        <f>IF($N35=W$8,$O35,"")</f>
        <v>8</v>
      </c>
    </row>
    <row r="36" spans="1:26">
      <c r="A36">
        <f>MOD(A35+(B36&lt;B35),$C$8)</f>
        <v>2</v>
      </c>
      <c r="B36">
        <f>MOD(B35+(C36&lt;C35),$C$8)</f>
        <v>2</v>
      </c>
      <c r="C36">
        <f>MOD(1+C35,$C$8)</f>
        <v>1</v>
      </c>
      <c r="E36">
        <f>OFFSET($D$3,A36,0)</f>
        <v>25.982593000000001</v>
      </c>
      <c r="F36">
        <f>OFFSET($D$3,B36,0)</f>
        <v>25.982593000000001</v>
      </c>
      <c r="G36">
        <f>OFFSET($D$3,C36,0)</f>
        <v>24.985837</v>
      </c>
      <c r="I36">
        <f>OFFSET($G$3,A36,0)</f>
        <v>0.11024714638992793</v>
      </c>
      <c r="J36">
        <f>OFFSET($G$3,B36,0)</f>
        <v>0.11024714638992793</v>
      </c>
      <c r="K36">
        <f>OFFSET($G$3,C36,0)</f>
        <v>0.10010888450799083</v>
      </c>
      <c r="M36" s="9">
        <f>SUM(E36:G36)</f>
        <v>76.951023000000006</v>
      </c>
      <c r="N36">
        <f>ROUND(M36)</f>
        <v>77</v>
      </c>
      <c r="O36" s="10">
        <f>PRODUCT(I36:K36)</f>
        <v>0.0012167667582005954</v>
      </c>
      <c r="Q36" s="10" t="s">
        <f>IF($N36=Q$8,$O36,"")</f>
        <v>8</v>
      </c>
      <c r="R36" s="10" t="s">
        <f>IF($N36=R$8,$O36,"")</f>
        <v>8</v>
      </c>
      <c r="S36" s="10" t="s">
        <f>IF($N36=S$8,$O36,"")</f>
        <v>8</v>
      </c>
      <c r="T36" s="10" t="s">
        <f>IF($N36=T$8,$O36,"")</f>
        <v>8</v>
      </c>
      <c r="U36" s="10" t="s">
        <f>IF($N36=U$8,$O36,"")</f>
        <v>8</v>
      </c>
      <c r="V36" s="10">
        <f>IF($N36=V$8,$O36,"")</f>
        <v>0.0012167667582005954</v>
      </c>
      <c r="W36" s="10" t="s">
        <f>IF($N36=W$8,$O36,"")</f>
        <v>8</v>
      </c>
    </row>
    <row r="37" spans="1:26">
      <c r="A37">
        <f>MOD(A36+(B37&lt;B36),$C$8)</f>
        <v>2</v>
      </c>
      <c r="B37">
        <f>MOD(B36+(C37&lt;C36),$C$8)</f>
        <v>2</v>
      </c>
      <c r="C37">
        <f>MOD(1+C36,$C$8)</f>
        <v>2</v>
      </c>
      <c r="E37">
        <f>OFFSET($D$3,A37,0)</f>
        <v>25.982593000000001</v>
      </c>
      <c r="F37">
        <f>OFFSET($D$3,B37,0)</f>
        <v>25.982593000000001</v>
      </c>
      <c r="G37">
        <f>OFFSET($D$3,C37,0)</f>
        <v>25.982593000000001</v>
      </c>
      <c r="I37">
        <f>OFFSET($G$3,A37,0)</f>
        <v>0.11024714638992793</v>
      </c>
      <c r="J37">
        <f>OFFSET($G$3,B37,0)</f>
        <v>0.11024714638992793</v>
      </c>
      <c r="K37">
        <f>OFFSET($G$3,C37,0)</f>
        <v>0.11024714638992793</v>
      </c>
      <c r="M37" s="9">
        <f>SUM(E37:G37)</f>
        <v>77.947778999999997</v>
      </c>
      <c r="N37">
        <f>ROUND(M37)</f>
        <v>78</v>
      </c>
      <c r="O37" s="10">
        <f>PRODUCT(I37:K37)</f>
        <v>0.0013399915858919738</v>
      </c>
      <c r="Q37" s="10" t="s">
        <f>IF($N37=Q$8,$O37,"")</f>
        <v>8</v>
      </c>
      <c r="R37" s="10" t="s">
        <f>IF($N37=R$8,$O37,"")</f>
        <v>8</v>
      </c>
      <c r="S37" s="10" t="s">
        <f>IF($N37=S$8,$O37,"")</f>
        <v>8</v>
      </c>
      <c r="T37" s="10" t="s">
        <f>IF($N37=T$8,$O37,"")</f>
        <v>8</v>
      </c>
      <c r="U37" s="10" t="s">
        <f>IF($N37=U$8,$O37,"")</f>
        <v>8</v>
      </c>
      <c r="V37" s="10" t="s">
        <f>IF($N37=V$8,$O37,"")</f>
        <v>8</v>
      </c>
      <c r="W37" s="10">
        <f>IF($N37=W$8,$O37,"")</f>
        <v>0.0013399915858919738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P38"/>
  <sheetViews>
    <sheetView workbookViewId="0" tabSelected="1">
      <selection activeCell="A10" sqref="A10"/>
    </sheetView>
  </sheetViews>
  <sheetFormatPr defaultRowHeight="13.5"/>
  <cols>
    <col min="1" max="1" style="0" width="10.427944711538462" bestFit="1" customWidth="1"/>
    <col min="2" max="2" style="0" width="9.142307692307693"/>
    <col min="3" max="3" style="0" width="19.57977564102564" bestFit="1" customWidth="1"/>
    <col min="4" max="7" style="0" width="9.142307692307693"/>
    <col min="8" max="8" style="0" width="11.570733173076924" bestFit="1" customWidth="1"/>
    <col min="9" max="9" style="0" width="9.142307692307693"/>
    <col min="10" max="10" style="0" width="12.570673076923079" customWidth="1"/>
    <col min="11" max="11" style="0" width="9.142307692307693"/>
    <col min="12" max="12" style="0" width="9.285156250000002" bestFit="1" customWidth="1"/>
    <col min="13" max="13" style="11" width="18.141766826923078" customWidth="1"/>
    <col min="14" max="15" style="0" width="9.142307692307693"/>
    <col min="16" max="16" style="0" width="13.999158653846155" customWidth="1"/>
    <col min="17" max="16384" style="0" width="9.142307692307693"/>
  </cols>
  <sheetData>
    <row r="1" spans="1:16">
      <c r="A1" t="s">
        <f>Data!A1</f>
        <v>0</v>
      </c>
    </row>
    <row r="6" spans="1:16">
      <c r="O6" t="inlineStr">
        <is>
          <t>Cumulative Area under the Spectrographic Peaks</t>
        </is>
      </c>
    </row>
    <row r="8" spans="1:16">
      <c r="O8" t="s">
        <v>9</v>
      </c>
    </row>
    <row r="9" spans="1:16">
      <c r="A9" t="s">
        <f>Data!M9</f>
        <v>3</v>
      </c>
      <c r="B9" t="s">
        <f>Data!N9</f>
        <v>3</v>
      </c>
      <c r="C9" t="s">
        <f>Data!O9</f>
        <v>3</v>
      </c>
      <c r="E9" t="inlineStr">
        <is>
          <t>sortable</t>
        </is>
      </c>
      <c r="F9" t="inlineStr">
        <is>
          <t>sorted</t>
        </is>
      </c>
      <c r="H9" t="s">
        <f>A9</f>
        <v>3</v>
      </c>
      <c r="I9" t="s">
        <f>B9</f>
        <v>3</v>
      </c>
      <c r="J9" t="s">
        <f>C9</f>
        <v>3</v>
      </c>
      <c r="L9" t="inlineStr">
        <is>
          <t>riser abscissas</t>
        </is>
      </c>
      <c r="O9" t="inlineStr">
        <is>
          <t>ordinates</t>
        </is>
      </c>
    </row>
    <row r="10" spans="1:16">
      <c r="A10" t="s">
        <f>Data!M10</f>
        <v>5</v>
      </c>
      <c r="B10" t="s">
        <f>Data!N10</f>
        <v>6</v>
      </c>
      <c r="C10" t="s">
        <f>Data!O10</f>
        <v>7</v>
      </c>
      <c r="E10" t="inlineStr">
        <is>
          <t>key</t>
        </is>
      </c>
      <c r="F10" t="s">
        <v>4</v>
      </c>
      <c r="H10" t="s">
        <f>A10</f>
        <v>5</v>
      </c>
      <c r="I10" t="s">
        <f>B10</f>
        <v>6</v>
      </c>
      <c r="J10" t="s">
        <f>C10</f>
        <v>7</v>
      </c>
      <c r="M10">
        <f>H11-10</f>
        <v>61.955125100000004</v>
      </c>
      <c r="P10" t="s">
        <v>10</v>
      </c>
    </row>
    <row r="11" spans="1:16">
      <c r="A11" s="12">
        <f>Data!M11</f>
        <v>71.955125100000004</v>
      </c>
      <c r="B11">
        <f>Data!N11</f>
        <v>72</v>
      </c>
      <c r="C11" s="13">
        <f>Data!O11</f>
        <v>0.49237056867867607</v>
      </c>
      <c r="E11" s="14">
        <f>ROUND(_xlfn.PERCENTRANK.INC(A$11:A$37,A11,20)*(COUNT(A$11:A$37)-1))+(ROW($A11)-ROW($A$11))/1000</f>
        <v>0</v>
      </c>
      <c r="F11">
        <f>ROUND(MOD(SMALL(E$11:E$37,1+ROW($E11)-ROW($E$11)),1)*1000)</f>
        <v>0</v>
      </c>
      <c r="H11" s="13">
        <f>OFFSET(A$11,$F11,0)</f>
        <v>71.955125100000004</v>
      </c>
      <c r="I11">
        <f>OFFSET(B$11,$F11,0)</f>
        <v>72</v>
      </c>
      <c r="J11" s="13">
        <f>OFFSET(C$11,$F11,0)</f>
        <v>0.49237056867867607</v>
      </c>
      <c r="L11" s="13">
        <f>H11</f>
        <v>71.955125100000004</v>
      </c>
      <c r="M11">
        <f>L11</f>
        <v>71.955125100000004</v>
      </c>
      <c r="O11" s="13" t="s">
        <f>P10</f>
        <v>10</v>
      </c>
      <c r="P11" s="13">
        <f>O11+J11</f>
        <v>0.49237056867867607</v>
      </c>
    </row>
    <row r="12" spans="1:16">
      <c r="A12" s="12">
        <f>Data!M12</f>
        <v>72.955920399999997</v>
      </c>
      <c r="B12">
        <f>Data!N12</f>
        <v>73</v>
      </c>
      <c r="C12" s="13">
        <f>Data!O12</f>
        <v>0.062421472928499047</v>
      </c>
      <c r="E12" s="14">
        <f>ROUND(_xlfn.PERCENTRANK.INC(A$11:A$37,A12,20)*(COUNT(A$11:A$37)-1))+(ROW($A12)-ROW($A$11))/1000</f>
        <v>1.0009999999999999</v>
      </c>
      <c r="F12">
        <f>ROUND(MOD(SMALL(E$11:E$37,1+ROW($E12)-ROW($E$11)),1)*1000)</f>
        <v>1</v>
      </c>
      <c r="H12" s="13">
        <f>OFFSET(A$11,$F12,0)</f>
        <v>72.955920399999997</v>
      </c>
      <c r="I12">
        <f>OFFSET(B$11,$F12,0)</f>
        <v>73</v>
      </c>
      <c r="J12" s="13">
        <f>OFFSET(C$11,$F12,0)</f>
        <v>0.062421472928499047</v>
      </c>
      <c r="L12" s="13">
        <f>H12</f>
        <v>72.955920399999997</v>
      </c>
      <c r="M12">
        <f>L12</f>
        <v>72.955920399999997</v>
      </c>
      <c r="O12" s="13">
        <f>P11</f>
        <v>0.49237056867867607</v>
      </c>
      <c r="P12" s="13">
        <f>O12+J12</f>
        <v>0.5547920416071751</v>
      </c>
    </row>
    <row r="13" spans="1:16">
      <c r="A13" s="12">
        <f>Data!M13</f>
        <v>73.952676400000001</v>
      </c>
      <c r="B13">
        <f>Data!N13</f>
        <v>74</v>
      </c>
      <c r="C13" s="13">
        <f>Data!O13</f>
        <v>0.068743042115046685</v>
      </c>
      <c r="E13" s="14">
        <f>ROUND(_xlfn.PERCENTRANK.INC(A$11:A$37,A13,20)*(COUNT(A$11:A$37)-1))+(ROW($A13)-ROW($A$11))/1000</f>
        <v>4.0019999999999998</v>
      </c>
      <c r="F13">
        <f>ROUND(MOD(SMALL(E$11:E$37,1+ROW($E13)-ROW($E$11)),1)*1000)</f>
        <v>3</v>
      </c>
      <c r="H13" s="13">
        <f>OFFSET(A$11,$F13,0)</f>
        <v>72.955920399999997</v>
      </c>
      <c r="I13">
        <f>OFFSET(B$11,$F13,0)</f>
        <v>73</v>
      </c>
      <c r="J13" s="13">
        <f>OFFSET(C$11,$F13,0)</f>
        <v>0.062421472928499047</v>
      </c>
      <c r="L13" s="13">
        <f>H13</f>
        <v>72.955920399999997</v>
      </c>
      <c r="M13">
        <f>L13</f>
        <v>72.955920399999997</v>
      </c>
      <c r="O13" s="13">
        <f>P12</f>
        <v>0.5547920416071751</v>
      </c>
      <c r="P13" s="13">
        <f>O13+J13</f>
        <v>0.61721351453567419</v>
      </c>
    </row>
    <row r="14" spans="1:16">
      <c r="A14" s="12">
        <f>Data!M14</f>
        <v>72.955920399999997</v>
      </c>
      <c r="B14">
        <f>Data!N14</f>
        <v>73</v>
      </c>
      <c r="C14" s="13">
        <f>Data!O14</f>
        <v>0.062421472928499047</v>
      </c>
      <c r="E14" s="14">
        <f>ROUND(_xlfn.PERCENTRANK.INC(A$11:A$37,A14,20)*(COUNT(A$11:A$37)-1))+(ROW($A14)-ROW($A$11))/1000</f>
        <v>1.0029999999999999</v>
      </c>
      <c r="F14">
        <f>ROUND(MOD(SMALL(E$11:E$37,1+ROW($E14)-ROW($E$11)),1)*1000)</f>
        <v>9</v>
      </c>
      <c r="H14" s="13">
        <f>OFFSET(A$11,$F14,0)</f>
        <v>72.955920399999997</v>
      </c>
      <c r="I14">
        <f>OFFSET(B$11,$F14,0)</f>
        <v>73</v>
      </c>
      <c r="J14" s="13">
        <f>OFFSET(C$11,$F14,0)</f>
        <v>0.062421472928499047</v>
      </c>
      <c r="L14" s="13">
        <f>H14</f>
        <v>72.955920399999997</v>
      </c>
      <c r="M14">
        <f>L14</f>
        <v>72.955920399999997</v>
      </c>
      <c r="O14" s="13">
        <f>P13</f>
        <v>0.61721351453567419</v>
      </c>
      <c r="P14" s="13">
        <f>O14+J14</f>
        <v>0.67963498746417328</v>
      </c>
    </row>
    <row r="15" spans="1:16">
      <c r="A15" s="12">
        <f>Data!M15</f>
        <v>73.956715700000004</v>
      </c>
      <c r="B15">
        <f>Data!N15</f>
        <v>74</v>
      </c>
      <c r="C15" s="13">
        <f>Data!O15</f>
        <v>0.0079136336134383763</v>
      </c>
      <c r="E15" s="14">
        <f>ROUND(_xlfn.PERCENTRANK.INC(A$11:A$37,A15,20)*(COUNT(A$11:A$37)-1))+(ROW($A15)-ROW($A$11))/1000</f>
        <v>7.0039999999999996</v>
      </c>
      <c r="F15">
        <f>ROUND(MOD(SMALL(E$11:E$37,1+ROW($E15)-ROW($E$11)),1)*1000)</f>
        <v>2</v>
      </c>
      <c r="H15" s="13">
        <f>OFFSET(A$11,$F15,0)</f>
        <v>73.952676400000001</v>
      </c>
      <c r="I15">
        <f>OFFSET(B$11,$F15,0)</f>
        <v>74</v>
      </c>
      <c r="J15" s="13">
        <f>OFFSET(C$11,$F15,0)</f>
        <v>0.068743042115046685</v>
      </c>
      <c r="L15" s="13">
        <f>H15</f>
        <v>73.952676400000001</v>
      </c>
      <c r="M15">
        <f>L15</f>
        <v>73.952676400000001</v>
      </c>
      <c r="O15" s="13">
        <f>P14</f>
        <v>0.67963498746417328</v>
      </c>
      <c r="P15" s="13">
        <f>O15+J15</f>
        <v>0.74837802957921995</v>
      </c>
    </row>
    <row r="16" spans="1:16">
      <c r="A16" s="12">
        <f>Data!M16</f>
        <v>74.953471699999994</v>
      </c>
      <c r="B16">
        <f>Data!N16</f>
        <v>75</v>
      </c>
      <c r="C16" s="13">
        <f>Data!O16</f>
        <v>0.0087150658779676475</v>
      </c>
      <c r="E16" s="14">
        <f>ROUND(_xlfn.PERCENTRANK.INC(A$11:A$37,A16,20)*(COUNT(A$11:A$37)-1))+(ROW($A16)-ROW($A$11))/1000</f>
        <v>10.005000000000001</v>
      </c>
      <c r="F16">
        <f>ROUND(MOD(SMALL(E$11:E$37,1+ROW($E16)-ROW($E$11)),1)*1000)</f>
        <v>6</v>
      </c>
      <c r="H16" s="13">
        <f>OFFSET(A$11,$F16,0)</f>
        <v>73.952676400000001</v>
      </c>
      <c r="I16">
        <f>OFFSET(B$11,$F16,0)</f>
        <v>74</v>
      </c>
      <c r="J16" s="13">
        <f>OFFSET(C$11,$F16,0)</f>
        <v>0.068743042115046685</v>
      </c>
      <c r="L16" s="13">
        <f>H16</f>
        <v>73.952676400000001</v>
      </c>
      <c r="M16">
        <f>L16</f>
        <v>73.952676400000001</v>
      </c>
      <c r="O16" s="13">
        <f>P15</f>
        <v>0.74837802957921995</v>
      </c>
      <c r="P16" s="13">
        <f>O16+J16</f>
        <v>0.81712107169426662</v>
      </c>
    </row>
    <row r="17" spans="1:16">
      <c r="A17" s="12">
        <f>Data!M17</f>
        <v>73.952676400000001</v>
      </c>
      <c r="B17">
        <f>Data!N17</f>
        <v>74</v>
      </c>
      <c r="C17" s="13">
        <f>Data!O17</f>
        <v>0.068743042115046685</v>
      </c>
      <c r="E17" s="14">
        <f>ROUND(_xlfn.PERCENTRANK.INC(A$11:A$37,A17,20)*(COUNT(A$11:A$37)-1))+(ROW($A17)-ROW($A$11))/1000</f>
        <v>4.0060000000000002</v>
      </c>
      <c r="F17">
        <f>ROUND(MOD(SMALL(E$11:E$37,1+ROW($E17)-ROW($E$11)),1)*1000)</f>
        <v>18</v>
      </c>
      <c r="H17" s="13">
        <f>OFFSET(A$11,$F17,0)</f>
        <v>73.952676400000001</v>
      </c>
      <c r="I17">
        <f>OFFSET(B$11,$F17,0)</f>
        <v>74</v>
      </c>
      <c r="J17" s="13">
        <f>OFFSET(C$11,$F17,0)</f>
        <v>0.068743042115046685</v>
      </c>
      <c r="L17" s="13">
        <f>H17</f>
        <v>73.952676400000001</v>
      </c>
      <c r="M17">
        <f>L17</f>
        <v>73.952676400000001</v>
      </c>
      <c r="O17" s="13">
        <f>P16</f>
        <v>0.81712107169426662</v>
      </c>
      <c r="P17" s="13">
        <f>O17+J17</f>
        <v>0.88586411380931329</v>
      </c>
    </row>
    <row r="18" spans="1:16">
      <c r="A18" s="12">
        <f>Data!M18</f>
        <v>74.953471699999994</v>
      </c>
      <c r="B18">
        <f>Data!N18</f>
        <v>75</v>
      </c>
      <c r="C18" s="13">
        <f>Data!O18</f>
        <v>0.0087150658779676475</v>
      </c>
      <c r="E18" s="14">
        <f>ROUND(_xlfn.PERCENTRANK.INC(A$11:A$37,A18,20)*(COUNT(A$11:A$37)-1))+(ROW($A18)-ROW($A$11))/1000</f>
        <v>10.007</v>
      </c>
      <c r="F18">
        <f>ROUND(MOD(SMALL(E$11:E$37,1+ROW($E18)-ROW($E$11)),1)*1000)</f>
        <v>4</v>
      </c>
      <c r="H18" s="13">
        <f>OFFSET(A$11,$F18,0)</f>
        <v>73.956715700000004</v>
      </c>
      <c r="I18">
        <f>OFFSET(B$11,$F18,0)</f>
        <v>74</v>
      </c>
      <c r="J18" s="13">
        <f>OFFSET(C$11,$F18,0)</f>
        <v>0.0079136336134383763</v>
      </c>
      <c r="L18" s="13">
        <f>H18</f>
        <v>73.956715700000004</v>
      </c>
      <c r="M18">
        <f>L18</f>
        <v>73.956715700000004</v>
      </c>
      <c r="O18" s="13">
        <f>P17</f>
        <v>0.88586411380931329</v>
      </c>
      <c r="P18" s="13">
        <f>O18+J18</f>
        <v>0.89377774742275162</v>
      </c>
    </row>
    <row r="19" spans="1:16">
      <c r="A19" s="12">
        <f>Data!M19</f>
        <v>75.950227699999999</v>
      </c>
      <c r="B19">
        <f>Data!N19</f>
        <v>76</v>
      </c>
      <c r="C19" s="13">
        <f>Data!O19</f>
        <v>0.0095976610704264897</v>
      </c>
      <c r="E19" s="14">
        <f>ROUND(_xlfn.PERCENTRANK.INC(A$11:A$37,A19,20)*(COUNT(A$11:A$37)-1))+(ROW($A19)-ROW($A$11))/1000</f>
        <v>17.007999999999999</v>
      </c>
      <c r="F19">
        <f>ROUND(MOD(SMALL(E$11:E$37,1+ROW($E19)-ROW($E$11)),1)*1000)</f>
        <v>10</v>
      </c>
      <c r="H19" s="13">
        <f>OFFSET(A$11,$F19,0)</f>
        <v>73.956715700000004</v>
      </c>
      <c r="I19">
        <f>OFFSET(B$11,$F19,0)</f>
        <v>74</v>
      </c>
      <c r="J19" s="13">
        <f>OFFSET(C$11,$F19,0)</f>
        <v>0.0079136336134383763</v>
      </c>
      <c r="L19" s="13">
        <f>H19</f>
        <v>73.956715700000004</v>
      </c>
      <c r="M19">
        <f>L19</f>
        <v>73.956715700000004</v>
      </c>
      <c r="O19" s="13">
        <f>P18</f>
        <v>0.89377774742275162</v>
      </c>
      <c r="P19" s="13">
        <f>O19+J19</f>
        <v>0.90169138103618995</v>
      </c>
    </row>
    <row r="20" spans="1:16">
      <c r="A20" s="12">
        <f>Data!M20</f>
        <v>72.955920399999997</v>
      </c>
      <c r="B20">
        <f>Data!N20</f>
        <v>73</v>
      </c>
      <c r="C20" s="13">
        <f>Data!O20</f>
        <v>0.062421472928499047</v>
      </c>
      <c r="E20" s="14">
        <f>ROUND(_xlfn.PERCENTRANK.INC(A$11:A$37,A20,20)*(COUNT(A$11:A$37)-1))+(ROW($A20)-ROW($A$11))/1000</f>
        <v>1.0089999999999999</v>
      </c>
      <c r="F20">
        <f>ROUND(MOD(SMALL(E$11:E$37,1+ROW($E20)-ROW($E$11)),1)*1000)</f>
        <v>12</v>
      </c>
      <c r="H20" s="13">
        <f>OFFSET(A$11,$F20,0)</f>
        <v>73.956715700000004</v>
      </c>
      <c r="I20">
        <f>OFFSET(B$11,$F20,0)</f>
        <v>74</v>
      </c>
      <c r="J20" s="13">
        <f>OFFSET(C$11,$F20,0)</f>
        <v>0.0079136336134383763</v>
      </c>
      <c r="L20" s="13">
        <f>H20</f>
        <v>73.956715700000004</v>
      </c>
      <c r="M20">
        <f>L20</f>
        <v>73.956715700000004</v>
      </c>
      <c r="O20" s="13">
        <f>P19</f>
        <v>0.90169138103618995</v>
      </c>
      <c r="P20" s="13">
        <f>O20+J20</f>
        <v>0.90960501464962829</v>
      </c>
    </row>
    <row r="21" spans="1:16">
      <c r="A21" s="12">
        <f>Data!M21</f>
        <v>73.956715700000004</v>
      </c>
      <c r="B21">
        <f>Data!N21</f>
        <v>74</v>
      </c>
      <c r="C21" s="13">
        <f>Data!O21</f>
        <v>0.0079136336134383763</v>
      </c>
      <c r="E21" s="14">
        <f>ROUND(_xlfn.PERCENTRANK.INC(A$11:A$37,A21,20)*(COUNT(A$11:A$37)-1))+(ROW($A21)-ROW($A$11))/1000</f>
        <v>7.0099999999999998</v>
      </c>
      <c r="F21">
        <f>ROUND(MOD(SMALL(E$11:E$37,1+ROW($E21)-ROW($E$11)),1)*1000)</f>
        <v>5</v>
      </c>
      <c r="H21" s="13">
        <f>OFFSET(A$11,$F21,0)</f>
        <v>74.953471699999994</v>
      </c>
      <c r="I21">
        <f>OFFSET(B$11,$F21,0)</f>
        <v>75</v>
      </c>
      <c r="J21" s="13">
        <f>OFFSET(C$11,$F21,0)</f>
        <v>0.0087150658779676475</v>
      </c>
      <c r="L21" s="13">
        <f>H21</f>
        <v>74.953471699999994</v>
      </c>
      <c r="M21">
        <f>L21</f>
        <v>74.953471699999994</v>
      </c>
      <c r="O21" s="13">
        <f>P20</f>
        <v>0.90960501464962829</v>
      </c>
      <c r="P21" s="13">
        <f>O21+J21</f>
        <v>0.91832008052759595</v>
      </c>
    </row>
    <row r="22" spans="1:16">
      <c r="A22" s="12">
        <f>Data!M22</f>
        <v>74.953471699999994</v>
      </c>
      <c r="B22">
        <f>Data!N22</f>
        <v>75</v>
      </c>
      <c r="C22" s="13">
        <f>Data!O22</f>
        <v>0.0087150658779676475</v>
      </c>
      <c r="E22" s="14">
        <f>ROUND(_xlfn.PERCENTRANK.INC(A$11:A$37,A22,20)*(COUNT(A$11:A$37)-1))+(ROW($A22)-ROW($A$11))/1000</f>
        <v>10.010999999999999</v>
      </c>
      <c r="F22">
        <f>ROUND(MOD(SMALL(E$11:E$37,1+ROW($E22)-ROW($E$11)),1)*1000)</f>
        <v>7</v>
      </c>
      <c r="H22" s="13">
        <f>OFFSET(A$11,$F22,0)</f>
        <v>74.953471699999994</v>
      </c>
      <c r="I22">
        <f>OFFSET(B$11,$F22,0)</f>
        <v>75</v>
      </c>
      <c r="J22" s="13">
        <f>OFFSET(C$11,$F22,0)</f>
        <v>0.0087150658779676475</v>
      </c>
      <c r="L22" s="13">
        <f>H22</f>
        <v>74.953471699999994</v>
      </c>
      <c r="M22">
        <f>L22</f>
        <v>74.953471699999994</v>
      </c>
      <c r="O22" s="13">
        <f>P21</f>
        <v>0.91832008052759595</v>
      </c>
      <c r="P22" s="13">
        <f>O22+J22</f>
        <v>0.92703514640556361</v>
      </c>
    </row>
    <row r="23" spans="1:16">
      <c r="A23" s="12">
        <f>Data!M23</f>
        <v>73.956715700000004</v>
      </c>
      <c r="B23">
        <f>Data!N23</f>
        <v>74</v>
      </c>
      <c r="C23" s="13">
        <f>Data!O23</f>
        <v>0.0079136336134383763</v>
      </c>
      <c r="E23" s="14">
        <f>ROUND(_xlfn.PERCENTRANK.INC(A$11:A$37,A23,20)*(COUNT(A$11:A$37)-1))+(ROW($A23)-ROW($A$11))/1000</f>
        <v>7.0119999999999996</v>
      </c>
      <c r="F23">
        <f>ROUND(MOD(SMALL(E$11:E$37,1+ROW($E23)-ROW($E$11)),1)*1000)</f>
        <v>11</v>
      </c>
      <c r="H23" s="13">
        <f>OFFSET(A$11,$F23,0)</f>
        <v>74.953471699999994</v>
      </c>
      <c r="I23">
        <f>OFFSET(B$11,$F23,0)</f>
        <v>75</v>
      </c>
      <c r="J23" s="13">
        <f>OFFSET(C$11,$F23,0)</f>
        <v>0.0087150658779676475</v>
      </c>
      <c r="L23" s="13">
        <f>H23</f>
        <v>74.953471699999994</v>
      </c>
      <c r="M23">
        <f>L23</f>
        <v>74.953471699999994</v>
      </c>
      <c r="O23" s="13">
        <f>P22</f>
        <v>0.92703514640556361</v>
      </c>
      <c r="P23" s="13">
        <f>O23+J23</f>
        <v>0.93575021228353128</v>
      </c>
    </row>
    <row r="24" spans="1:16">
      <c r="A24" s="12">
        <f>Data!M24</f>
        <v>74.957510999999997</v>
      </c>
      <c r="B24">
        <f>Data!N24</f>
        <v>75</v>
      </c>
      <c r="C24" s="13">
        <f>Data!O24</f>
        <v>0.0010032700932814658</v>
      </c>
      <c r="E24" s="14">
        <f>ROUND(_xlfn.PERCENTRANK.INC(A$11:A$37,A24,20)*(COUNT(A$11:A$37)-1))+(ROW($A24)-ROW($A$11))/1000</f>
        <v>16.013000000000002</v>
      </c>
      <c r="F24">
        <f>ROUND(MOD(SMALL(E$11:E$37,1+ROW($E24)-ROW($E$11)),1)*1000)</f>
        <v>15</v>
      </c>
      <c r="H24" s="13">
        <f>OFFSET(A$11,$F24,0)</f>
        <v>74.953471699999994</v>
      </c>
      <c r="I24">
        <f>OFFSET(B$11,$F24,0)</f>
        <v>75</v>
      </c>
      <c r="J24" s="13">
        <f>OFFSET(C$11,$F24,0)</f>
        <v>0.0087150658779676475</v>
      </c>
      <c r="L24" s="13">
        <f>H24</f>
        <v>74.953471699999994</v>
      </c>
      <c r="M24">
        <f>L24</f>
        <v>74.953471699999994</v>
      </c>
      <c r="O24" s="13">
        <f>P23</f>
        <v>0.93575021228353128</v>
      </c>
      <c r="P24" s="13">
        <f>O24+J24</f>
        <v>0.94446527816149894</v>
      </c>
    </row>
    <row r="25" spans="1:16">
      <c r="A25" s="12">
        <f>Data!M25</f>
        <v>75.954267000000002</v>
      </c>
      <c r="B25">
        <f>Data!N25</f>
        <v>76</v>
      </c>
      <c r="C25" s="13">
        <f>Data!O25</f>
        <v>0.0011048736122297872</v>
      </c>
      <c r="E25" s="14">
        <f>ROUND(_xlfn.PERCENTRANK.INC(A$11:A$37,A25,20)*(COUNT(A$11:A$37)-1))+(ROW($A25)-ROW($A$11))/1000</f>
        <v>20.013999999999999</v>
      </c>
      <c r="F25">
        <f>ROUND(MOD(SMALL(E$11:E$37,1+ROW($E25)-ROW($E$11)),1)*1000)</f>
        <v>19</v>
      </c>
      <c r="H25" s="13">
        <f>OFFSET(A$11,$F25,0)</f>
        <v>74.953471699999994</v>
      </c>
      <c r="I25">
        <f>OFFSET(B$11,$F25,0)</f>
        <v>75</v>
      </c>
      <c r="J25" s="13">
        <f>OFFSET(C$11,$F25,0)</f>
        <v>0.0087150658779676475</v>
      </c>
      <c r="L25" s="13">
        <f>H25</f>
        <v>74.953471699999994</v>
      </c>
      <c r="M25">
        <f>L25</f>
        <v>74.953471699999994</v>
      </c>
      <c r="O25" s="13">
        <f>P24</f>
        <v>0.94446527816149894</v>
      </c>
      <c r="P25" s="13">
        <f>O25+J25</f>
        <v>0.95318034403946661</v>
      </c>
    </row>
    <row r="26" spans="1:16">
      <c r="A26" s="12">
        <f>Data!M26</f>
        <v>74.953471699999994</v>
      </c>
      <c r="B26">
        <f>Data!N26</f>
        <v>75</v>
      </c>
      <c r="C26" s="13">
        <f>Data!O26</f>
        <v>0.0087150658779676475</v>
      </c>
      <c r="E26" s="14">
        <f>ROUND(_xlfn.PERCENTRANK.INC(A$11:A$37,A26,20)*(COUNT(A$11:A$37)-1))+(ROW($A26)-ROW($A$11))/1000</f>
        <v>10.015000000000001</v>
      </c>
      <c r="F26">
        <f>ROUND(MOD(SMALL(E$11:E$37,1+ROW($E26)-ROW($E$11)),1)*1000)</f>
        <v>21</v>
      </c>
      <c r="H26" s="13">
        <f>OFFSET(A$11,$F26,0)</f>
        <v>74.953471699999994</v>
      </c>
      <c r="I26">
        <f>OFFSET(B$11,$F26,0)</f>
        <v>75</v>
      </c>
      <c r="J26" s="13">
        <f>OFFSET(C$11,$F26,0)</f>
        <v>0.0087150658779676475</v>
      </c>
      <c r="L26" s="13">
        <f>H26</f>
        <v>74.953471699999994</v>
      </c>
      <c r="M26">
        <f>L26</f>
        <v>74.953471699999994</v>
      </c>
      <c r="O26" s="13">
        <f>P25</f>
        <v>0.95318034403946661</v>
      </c>
      <c r="P26" s="13">
        <f>O26+J26</f>
        <v>0.96189540991743427</v>
      </c>
    </row>
    <row r="27" spans="1:16">
      <c r="A27" s="12">
        <f>Data!M27</f>
        <v>75.954267000000002</v>
      </c>
      <c r="B27">
        <f>Data!N27</f>
        <v>76</v>
      </c>
      <c r="C27" s="13">
        <f>Data!O27</f>
        <v>0.001104873612229787</v>
      </c>
      <c r="E27" s="14">
        <f>ROUND(_xlfn.PERCENTRANK.INC(A$11:A$37,A27,20)*(COUNT(A$11:A$37)-1))+(ROW($A27)-ROW($A$11))/1000</f>
        <v>20.015999999999998</v>
      </c>
      <c r="F27">
        <f>ROUND(MOD(SMALL(E$11:E$37,1+ROW($E27)-ROW($E$11)),1)*1000)</f>
        <v>13</v>
      </c>
      <c r="H27" s="13">
        <f>OFFSET(A$11,$F27,0)</f>
        <v>74.957510999999997</v>
      </c>
      <c r="I27">
        <f>OFFSET(B$11,$F27,0)</f>
        <v>75</v>
      </c>
      <c r="J27" s="13">
        <f>OFFSET(C$11,$F27,0)</f>
        <v>0.0010032700932814658</v>
      </c>
      <c r="L27" s="13">
        <f>H27</f>
        <v>74.957510999999997</v>
      </c>
      <c r="M27">
        <f>L27</f>
        <v>74.957510999999997</v>
      </c>
      <c r="O27" s="13">
        <f>P26</f>
        <v>0.96189540991743427</v>
      </c>
      <c r="P27" s="13">
        <f>O27+J27</f>
        <v>0.96289868001071577</v>
      </c>
    </row>
    <row r="28" spans="1:16">
      <c r="A28" s="12">
        <f>Data!M28</f>
        <v>76.951023000000006</v>
      </c>
      <c r="B28">
        <f>Data!N28</f>
        <v>77</v>
      </c>
      <c r="C28" s="13">
        <f>Data!O28</f>
        <v>0.0012167667582005954</v>
      </c>
      <c r="E28" s="14">
        <f>ROUND(_xlfn.PERCENTRANK.INC(A$11:A$37,A28,20)*(COUNT(A$11:A$37)-1))+(ROW($A28)-ROW($A$11))/1000</f>
        <v>23.016999999999999</v>
      </c>
      <c r="F28">
        <f>ROUND(MOD(SMALL(E$11:E$37,1+ROW($E28)-ROW($E$11)),1)*1000)</f>
        <v>8</v>
      </c>
      <c r="H28" s="13">
        <f>OFFSET(A$11,$F28,0)</f>
        <v>75.950227699999999</v>
      </c>
      <c r="I28">
        <f>OFFSET(B$11,$F28,0)</f>
        <v>76</v>
      </c>
      <c r="J28" s="13">
        <f>OFFSET(C$11,$F28,0)</f>
        <v>0.0095976610704264897</v>
      </c>
      <c r="L28" s="13">
        <f>H28</f>
        <v>75.950227699999999</v>
      </c>
      <c r="M28">
        <f>L28</f>
        <v>75.950227699999999</v>
      </c>
      <c r="O28" s="13">
        <f>P27</f>
        <v>0.96289868001071577</v>
      </c>
      <c r="P28" s="13">
        <f>O28+J28</f>
        <v>0.97249634108114225</v>
      </c>
    </row>
    <row r="29" spans="1:16">
      <c r="A29" s="12">
        <f>Data!M29</f>
        <v>73.952676400000001</v>
      </c>
      <c r="B29">
        <f>Data!N29</f>
        <v>74</v>
      </c>
      <c r="C29" s="13">
        <f>Data!O29</f>
        <v>0.068743042115046685</v>
      </c>
      <c r="E29" s="14">
        <f>ROUND(_xlfn.PERCENTRANK.INC(A$11:A$37,A29,20)*(COUNT(A$11:A$37)-1))+(ROW($A29)-ROW($A$11))/1000</f>
        <v>4.0179999999999998</v>
      </c>
      <c r="F29">
        <f>ROUND(MOD(SMALL(E$11:E$37,1+ROW($E29)-ROW($E$11)),1)*1000)</f>
        <v>20</v>
      </c>
      <c r="H29" s="13">
        <f>OFFSET(A$11,$F29,0)</f>
        <v>75.950227699999999</v>
      </c>
      <c r="I29">
        <f>OFFSET(B$11,$F29,0)</f>
        <v>76</v>
      </c>
      <c r="J29" s="13">
        <f>OFFSET(C$11,$F29,0)</f>
        <v>0.0095976610704264897</v>
      </c>
      <c r="L29" s="13">
        <f>H29</f>
        <v>75.950227699999999</v>
      </c>
      <c r="M29">
        <f>L29</f>
        <v>75.950227699999999</v>
      </c>
      <c r="O29" s="13">
        <f>P28</f>
        <v>0.97249634108114225</v>
      </c>
      <c r="P29" s="13">
        <f>O29+J29</f>
        <v>0.98209400215156872</v>
      </c>
    </row>
    <row r="30" spans="1:16">
      <c r="A30" s="12">
        <f>Data!M30</f>
        <v>74.953471699999994</v>
      </c>
      <c r="B30">
        <f>Data!N30</f>
        <v>75</v>
      </c>
      <c r="C30" s="13">
        <f>Data!O30</f>
        <v>0.0087150658779676475</v>
      </c>
      <c r="E30" s="14">
        <f>ROUND(_xlfn.PERCENTRANK.INC(A$11:A$37,A30,20)*(COUNT(A$11:A$37)-1))+(ROW($A30)-ROW($A$11))/1000</f>
        <v>10.019</v>
      </c>
      <c r="F30">
        <f>ROUND(MOD(SMALL(E$11:E$37,1+ROW($E30)-ROW($E$11)),1)*1000)</f>
        <v>24</v>
      </c>
      <c r="H30" s="13">
        <f>OFFSET(A$11,$F30,0)</f>
        <v>75.950227699999999</v>
      </c>
      <c r="I30">
        <f>OFFSET(B$11,$F30,0)</f>
        <v>76</v>
      </c>
      <c r="J30" s="13">
        <f>OFFSET(C$11,$F30,0)</f>
        <v>0.0095976610704264897</v>
      </c>
      <c r="L30" s="13">
        <f>H30</f>
        <v>75.950227699999999</v>
      </c>
      <c r="M30">
        <f>L30</f>
        <v>75.950227699999999</v>
      </c>
      <c r="O30" s="13">
        <f>P29</f>
        <v>0.98209400215156872</v>
      </c>
      <c r="P30" s="13">
        <f>O30+J30</f>
        <v>0.9916916632219952</v>
      </c>
    </row>
    <row r="31" spans="1:16">
      <c r="A31" s="12">
        <f>Data!M31</f>
        <v>75.950227699999999</v>
      </c>
      <c r="B31">
        <f>Data!N31</f>
        <v>76</v>
      </c>
      <c r="C31" s="13">
        <f>Data!O31</f>
        <v>0.0095976610704264897</v>
      </c>
      <c r="E31" s="14">
        <f>ROUND(_xlfn.PERCENTRANK.INC(A$11:A$37,A31,20)*(COUNT(A$11:A$37)-1))+(ROW($A31)-ROW($A$11))/1000</f>
        <v>17.02</v>
      </c>
      <c r="F31">
        <f>ROUND(MOD(SMALL(E$11:E$37,1+ROW($E31)-ROW($E$11)),1)*1000)</f>
        <v>14</v>
      </c>
      <c r="H31" s="13">
        <f>OFFSET(A$11,$F31,0)</f>
        <v>75.954267000000002</v>
      </c>
      <c r="I31">
        <f>OFFSET(B$11,$F31,0)</f>
        <v>76</v>
      </c>
      <c r="J31" s="13">
        <f>OFFSET(C$11,$F31,0)</f>
        <v>0.0011048736122297872</v>
      </c>
      <c r="L31" s="13">
        <f>H31</f>
        <v>75.954267000000002</v>
      </c>
      <c r="M31">
        <f>L31</f>
        <v>75.954267000000002</v>
      </c>
      <c r="O31" s="13">
        <f>P30</f>
        <v>0.9916916632219952</v>
      </c>
      <c r="P31" s="13">
        <f>O31+J31</f>
        <v>0.99279653683422497</v>
      </c>
    </row>
    <row r="32" spans="1:16">
      <c r="A32" s="12">
        <f>Data!M32</f>
        <v>74.953471699999994</v>
      </c>
      <c r="B32">
        <f>Data!N32</f>
        <v>75</v>
      </c>
      <c r="C32" s="13">
        <f>Data!O32</f>
        <v>0.0087150658779676475</v>
      </c>
      <c r="E32" s="14">
        <f>ROUND(_xlfn.PERCENTRANK.INC(A$11:A$37,A32,20)*(COUNT(A$11:A$37)-1))+(ROW($A32)-ROW($A$11))/1000</f>
        <v>10.021000000000001</v>
      </c>
      <c r="F32">
        <f>ROUND(MOD(SMALL(E$11:E$37,1+ROW($E32)-ROW($E$11)),1)*1000)</f>
        <v>16</v>
      </c>
      <c r="H32" s="13">
        <f>OFFSET(A$11,$F32,0)</f>
        <v>75.954267000000002</v>
      </c>
      <c r="I32">
        <f>OFFSET(B$11,$F32,0)</f>
        <v>76</v>
      </c>
      <c r="J32" s="13">
        <f>OFFSET(C$11,$F32,0)</f>
        <v>0.001104873612229787</v>
      </c>
      <c r="L32" s="13">
        <f>H32</f>
        <v>75.954267000000002</v>
      </c>
      <c r="M32">
        <f>L32</f>
        <v>75.954267000000002</v>
      </c>
      <c r="O32" s="13">
        <f>P31</f>
        <v>0.99279653683422497</v>
      </c>
      <c r="P32" s="13">
        <f>O32+J32</f>
        <v>0.99390141044645475</v>
      </c>
    </row>
    <row r="33" spans="1:16">
      <c r="A33" s="12">
        <f>Data!M33</f>
        <v>75.954267000000002</v>
      </c>
      <c r="B33">
        <f>Data!N33</f>
        <v>76</v>
      </c>
      <c r="C33" s="13">
        <f>Data!O33</f>
        <v>0.001104873612229787</v>
      </c>
      <c r="E33" s="14">
        <f>ROUND(_xlfn.PERCENTRANK.INC(A$11:A$37,A33,20)*(COUNT(A$11:A$37)-1))+(ROW($A33)-ROW($A$11))/1000</f>
        <v>20.021999999999998</v>
      </c>
      <c r="F33">
        <f>ROUND(MOD(SMALL(E$11:E$37,1+ROW($E33)-ROW($E$11)),1)*1000)</f>
        <v>22</v>
      </c>
      <c r="H33" s="13">
        <f>OFFSET(A$11,$F33,0)</f>
        <v>75.954267000000002</v>
      </c>
      <c r="I33">
        <f>OFFSET(B$11,$F33,0)</f>
        <v>76</v>
      </c>
      <c r="J33" s="13">
        <f>OFFSET(C$11,$F33,0)</f>
        <v>0.001104873612229787</v>
      </c>
      <c r="L33" s="13">
        <f>H33</f>
        <v>75.954267000000002</v>
      </c>
      <c r="M33">
        <f>L33</f>
        <v>75.954267000000002</v>
      </c>
      <c r="O33" s="13">
        <f>P32</f>
        <v>0.99390141044645475</v>
      </c>
      <c r="P33" s="13">
        <f>O33+J33</f>
        <v>0.99500628405868452</v>
      </c>
    </row>
    <row r="34" spans="1:16">
      <c r="A34" s="12">
        <f>Data!M34</f>
        <v>76.951023000000006</v>
      </c>
      <c r="B34">
        <f>Data!N34</f>
        <v>77</v>
      </c>
      <c r="C34" s="13">
        <f>Data!O34</f>
        <v>0.0012167667582005954</v>
      </c>
      <c r="E34" s="14">
        <f>ROUND(_xlfn.PERCENTRANK.INC(A$11:A$37,A34,20)*(COUNT(A$11:A$37)-1))+(ROW($A34)-ROW($A$11))/1000</f>
        <v>23.023</v>
      </c>
      <c r="F34">
        <f>ROUND(MOD(SMALL(E$11:E$37,1+ROW($E34)-ROW($E$11)),1)*1000)</f>
        <v>17</v>
      </c>
      <c r="H34" s="13">
        <f>OFFSET(A$11,$F34,0)</f>
        <v>76.951023000000006</v>
      </c>
      <c r="I34">
        <f>OFFSET(B$11,$F34,0)</f>
        <v>77</v>
      </c>
      <c r="J34" s="13">
        <f>OFFSET(C$11,$F34,0)</f>
        <v>0.0012167667582005954</v>
      </c>
      <c r="L34" s="13">
        <f>H34</f>
        <v>76.951023000000006</v>
      </c>
      <c r="M34">
        <f>L34</f>
        <v>76.951023000000006</v>
      </c>
      <c r="O34" s="13">
        <f>P33</f>
        <v>0.99500628405868452</v>
      </c>
      <c r="P34" s="13">
        <f>O34+J34</f>
        <v>0.99622305081688511</v>
      </c>
    </row>
    <row r="35" spans="1:16">
      <c r="A35" s="12">
        <f>Data!M35</f>
        <v>75.950227699999999</v>
      </c>
      <c r="B35">
        <f>Data!N35</f>
        <v>76</v>
      </c>
      <c r="C35" s="13">
        <f>Data!O35</f>
        <v>0.0095976610704264897</v>
      </c>
      <c r="E35" s="14">
        <f>ROUND(_xlfn.PERCENTRANK.INC(A$11:A$37,A35,20)*(COUNT(A$11:A$37)-1))+(ROW($A35)-ROW($A$11))/1000</f>
        <v>17.024000000000001</v>
      </c>
      <c r="F35">
        <f>ROUND(MOD(SMALL(E$11:E$37,1+ROW($E35)-ROW($E$11)),1)*1000)</f>
        <v>23</v>
      </c>
      <c r="H35" s="13">
        <f>OFFSET(A$11,$F35,0)</f>
        <v>76.951023000000006</v>
      </c>
      <c r="I35">
        <f>OFFSET(B$11,$F35,0)</f>
        <v>77</v>
      </c>
      <c r="J35" s="13">
        <f>OFFSET(C$11,$F35,0)</f>
        <v>0.0012167667582005954</v>
      </c>
      <c r="L35" s="13">
        <f>H35</f>
        <v>76.951023000000006</v>
      </c>
      <c r="M35">
        <f>L35</f>
        <v>76.951023000000006</v>
      </c>
      <c r="O35" s="13">
        <f>P34</f>
        <v>0.99622305081688511</v>
      </c>
      <c r="P35" s="13">
        <f>O35+J35</f>
        <v>0.99743981757508571</v>
      </c>
    </row>
    <row r="36" spans="1:16">
      <c r="A36" s="12">
        <f>Data!M36</f>
        <v>76.951023000000006</v>
      </c>
      <c r="B36">
        <f>Data!N36</f>
        <v>77</v>
      </c>
      <c r="C36" s="13">
        <f>Data!O36</f>
        <v>0.0012167667582005954</v>
      </c>
      <c r="E36" s="14">
        <f>ROUND(_xlfn.PERCENTRANK.INC(A$11:A$37,A36,20)*(COUNT(A$11:A$37)-1))+(ROW($A36)-ROW($A$11))/1000</f>
        <v>23.024999999999999</v>
      </c>
      <c r="F36">
        <f>ROUND(MOD(SMALL(E$11:E$37,1+ROW($E36)-ROW($E$11)),1)*1000)</f>
        <v>25</v>
      </c>
      <c r="H36" s="13">
        <f>OFFSET(A$11,$F36,0)</f>
        <v>76.951023000000006</v>
      </c>
      <c r="I36">
        <f>OFFSET(B$11,$F36,0)</f>
        <v>77</v>
      </c>
      <c r="J36" s="13">
        <f>OFFSET(C$11,$F36,0)</f>
        <v>0.0012167667582005954</v>
      </c>
      <c r="L36" s="13">
        <f>H36</f>
        <v>76.951023000000006</v>
      </c>
      <c r="M36">
        <f>L36</f>
        <v>76.951023000000006</v>
      </c>
      <c r="O36" s="13">
        <f>P35</f>
        <v>0.99743981757508571</v>
      </c>
      <c r="P36" s="13">
        <f>O36+J36</f>
        <v>0.9986565843332863</v>
      </c>
    </row>
    <row r="37" spans="1:16">
      <c r="A37" s="12">
        <f>Data!M37</f>
        <v>77.947778999999997</v>
      </c>
      <c r="B37">
        <f>Data!N37</f>
        <v>78</v>
      </c>
      <c r="C37" s="13">
        <f>Data!O37</f>
        <v>0.0013399915858919738</v>
      </c>
      <c r="E37" s="14">
        <f>ROUND(_xlfn.PERCENTRANK.INC(A$11:A$37,A37,20)*(COUNT(A$11:A$37)-1))+(ROW($A37)-ROW($A$11))/1000</f>
        <v>26.026</v>
      </c>
      <c r="F37">
        <f>ROUND(MOD(SMALL(E$11:E$37,1+ROW($E37)-ROW($E$11)),1)*1000)</f>
        <v>26</v>
      </c>
      <c r="H37" s="13">
        <f>OFFSET(A$11,$F37,0)</f>
        <v>77.947778999999997</v>
      </c>
      <c r="I37">
        <f>OFFSET(B$11,$F37,0)</f>
        <v>78</v>
      </c>
      <c r="J37" s="13">
        <f>OFFSET(C$11,$F37,0)</f>
        <v>0.0013399915858919738</v>
      </c>
      <c r="L37" s="13">
        <f>H37</f>
        <v>77.947778999999997</v>
      </c>
      <c r="M37">
        <f>L37</f>
        <v>77.947778999999997</v>
      </c>
      <c r="O37" s="13">
        <f>P36</f>
        <v>0.9986565843332863</v>
      </c>
      <c r="P37" s="13">
        <f>O37+J37</f>
        <v>0.99999657591917823</v>
      </c>
    </row>
    <row r="38" spans="1:16">
      <c r="L38" s="13">
        <f>M37+10</f>
        <v>87.947778999999997</v>
      </c>
      <c r="O38">
        <f>P37</f>
        <v>0.99999657591917823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3:B26"/>
  <sheetViews>
    <sheetView workbookViewId="0">
      <selection activeCell="B26" sqref="B26"/>
    </sheetView>
  </sheetViews>
  <sheetFormatPr defaultRowHeight="13.5"/>
  <cols>
    <col min="1" max="1" style="0" width="28.417339743589743" customWidth="1"/>
    <col min="2" max="16384" style="0" width="9.142307692307693"/>
  </cols>
  <sheetData>
    <row r="3" spans="1:2">
      <c r="A3" t="s">
        <v>11</v>
      </c>
      <c r="B3" t="inlineStr">
        <is>
          <t>The molecule of interest has three atoms of magnesium.</t>
        </is>
      </c>
    </row>
    <row r="4" spans="1:2">
      <c r="A4" t="s">
        <v>11</v>
      </c>
      <c r="B4" t="inlineStr">
        <is>
          <t>Magnesium has three isotopes.</t>
        </is>
      </c>
    </row>
    <row r="5" spans="1:2">
      <c r="A5" t="s">
        <v>11</v>
      </c>
      <c r="B5" t="inlineStr">
        <is>
          <t>Therefore the main table has 27 rows: three to the third power.</t>
        </is>
      </c>
    </row>
    <row r="6" spans="1:2">
      <c r="A6" t="s">
        <v>11</v>
      </c>
    </row>
    <row r="7" spans="1:2">
      <c r="A7" t="s">
        <v>11</v>
      </c>
      <c r="B7" t="inlineStr">
        <is>
          <t>The table contains some /clusters/.</t>
        </is>
      </c>
    </row>
    <row r="8" spans="1:2">
      <c r="A8" t="s">
        <v>11</v>
      </c>
      <c r="B8" t="inlineStr">
        <is>
          <t>Each cluster has three columns, one for each of the three Mg atoms.</t>
        </is>
      </c>
    </row>
    <row r="9" spans="1:2">
      <c r="A9" t="s">
        <v>11</v>
      </c>
    </row>
    <row r="10" spans="1:2">
      <c r="A10" t="s">
        <v>11</v>
      </c>
      <c r="B10" t="inlineStr">
        <is>
          <t>The main table is in rows 11 through 37.</t>
        </is>
      </c>
    </row>
    <row r="11" spans="1:2">
      <c r="A11" t="s">
        <v>11</v>
      </c>
      <c r="B11" t="inlineStr">
        <is>
          <t>Cluster ABC is just counting base 3.</t>
        </is>
      </c>
    </row>
    <row r="12" spans="1:2">
      <c r="A12" t="s">
        <v>11</v>
      </c>
      <c r="B12" t="inlineStr">
        <is>
          <t>Cluster EFG unpacks the masses.</t>
        </is>
      </c>
    </row>
    <row r="13" spans="1:2">
      <c r="A13" t="s">
        <v>11</v>
      </c>
      <c r="B13" t="inlineStr">
        <is>
          <t>Cluster IJK unpacks the percentages.</t>
        </is>
      </c>
    </row>
    <row r="14" spans="1:2">
      <c r="A14" t="s">
        <v>11</v>
      </c>
      <c r="B14" t="inlineStr">
        <is>
          <t>Columns MN add the masses and multiply the probabilities.</t>
        </is>
      </c>
    </row>
    <row r="15" spans="1:2">
      <c r="A15" t="s">
        <v>11</v>
      </c>
      <c r="B15" t="inlineStr">
        <is>
          <t>Columns P through V classify the probabilities according to mass.</t>
        </is>
      </c>
    </row>
    <row r="16" spans="1:2">
      <c r="A16" t="s">
        <v>11</v>
      </c>
    </row>
    <row r="17" spans="1:2">
      <c r="A17" t="s">
        <v>11</v>
      </c>
      <c r="B17" t="inlineStr">
        <is>
          <t>The final answer is in P7 through V7.</t>
        </is>
      </c>
    </row>
    <row r="19" spans="1:2">
      <c r="A19" t="s">
        <v>11</v>
      </c>
      <c r="B19" t="inlineStr">
        <is>
          <t>The dots on the riser near mass=74 indicate that there are six contributions.</t>
        </is>
      </c>
    </row>
    <row r="20" spans="1:2">
      <c r="A20" t="s">
        <v>11</v>
      </c>
      <c r="B20" t="inlineStr">
        <is>
          <t>If you have a really good instrument, you can resolve two separate peaks.</t>
        </is>
      </c>
    </row>
    <row r="21" spans="1:2">
      <c r="A21" t="s">
        <v>11</v>
      </c>
      <c r="B21" t="inlineStr">
        <is>
          <t>Otherwise this will look like a single peak with greater height.</t>
        </is>
      </c>
    </row>
    <row r="22" spans="1:2">
      <c r="A22" t="s">
        <v>11</v>
      </c>
      <c r="B22" t="inlineStr">
        <is>
          <t>The groups of three differ only by a permutation, so they are not splittable.</t>
        </is>
      </c>
    </row>
    <row r="24" spans="1:2">
      <c r="A24" t="s">
        <v>11</v>
      </c>
      <c r="B24" t="inlineStr">
        <is>
          <t>Since I don't know your instrumental line shape function,</t>
        </is>
      </c>
    </row>
    <row r="25" spans="1:2">
      <c r="A25" t="s">
        <v>11</v>
      </c>
      <c r="B25" t="inlineStr">
        <is>
          <t>I am treating the peaks as delta functions.</t>
        </is>
      </c>
    </row>
    <row r="26" spans="1:2">
      <c r="A26" t="s">
        <v>11</v>
      </c>
      <c r="B26" t="inlineStr">
        <is>
          <t>That means height and width are undefined, but area under the peak is well defined.</t>
        </is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4:B5"/>
  <sheetViews>
    <sheetView workbookViewId="0">
      <selection activeCell="A2" sqref="A2:A22"/>
    </sheetView>
  </sheetViews>
  <sheetFormatPr defaultRowHeight="13.5"/>
  <cols>
    <col min="1" max="1" style="0" width="28.417339743589743" customWidth="1"/>
    <col min="2" max="16384" style="0" width="9.142307692307693"/>
  </cols>
  <sheetData>
    <row r="4" spans="1:2">
      <c r="A4" t="inlineStr">
        <is>
          <t>isotope-statistics-mg</t>
        </is>
      </c>
      <c r="B4" t="str">
        <f>"img48/"&amp;A4&amp;".png"</f>
        <v>img48/isotope-statistics-mg.png</v>
      </c>
    </row>
    <row r="5" spans="1:2">
      <c r="A5" t="inlineStr">
        <is>
          <t>isotope-statistics-mg-74</t>
        </is>
      </c>
      <c r="B5" t="str">
        <f>"img48/"&amp;A5&amp;".png"</f>
        <v>img48/isotope-statistics-mg-74.png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1.1251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2022-01-15T23:12:02Z</dcterms:modified>
  <dcterms:created xsi:type="dcterms:W3CDTF">2022-01-15T05:48:18Z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