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565" activeTab="0"/>
  </bookViews>
  <sheets>
    <sheet name="Sheet1" sheetId="1" r:id="rId1"/>
    <sheet name="Sheet2" sheetId="2" r:id="rId2"/>
    <sheet name="Sheet3" sheetId="3" r:id="rId3"/>
  </sheets>
  <definedNames>
    <definedName name="c0k">'Sheet1'!$C$28</definedName>
    <definedName name="nn">'Sheet1'!$C$34</definedName>
    <definedName name="mm">'Sheet1'!$C$24</definedName>
    <definedName name="inch">'Sheet1'!$C$26</definedName>
    <definedName name="kk">'Sheet1'!$C$35</definedName>
    <definedName name="g">'Sheet1'!$C$23</definedName>
    <definedName name="foot">'Sheet1'!$C$27</definedName>
    <definedName name="Tzero">'Sheet1'!$C$29</definedName>
    <definedName name="lapse">'Sheet1'!$C$30</definedName>
    <definedName name="P0e">'Sheet1'!$C$32</definedName>
    <definedName name="Rgas">'Sheet1'!$C$25</definedName>
    <definedName name="Pzero">'Sheet1'!$C$31</definedName>
    <definedName name="inHg">'Sheet1'!$C$33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<sst xmlns="http://schemas.openxmlformats.org/spreadsheetml/2006/main" count="68" uniqueCount="59">
  <si>
    <t>inch:</t>
  </si>
  <si>
    <t>foot, in SI units</t>
  </si>
  <si>
    <t>m</t>
  </si>
  <si>
    <t>sample standard deviation</t>
  </si>
  <si>
    <t>Rgas:</t>
  </si>
  <si>
    <t>inch, in SI units</t>
  </si>
  <si>
    <t>J/K/mole</t>
  </si>
  <si>
    <t>average</t>
  </si>
  <si>
    <t>mm:</t>
  </si>
  <si>
    <t>gas constant</t>
  </si>
  <si>
    <t>kg/mole</t>
  </si>
  <si>
    <t>g:</t>
  </si>
  <si>
    <t>molar mass of dry air</t>
  </si>
  <si>
    <t>kk:</t>
  </si>
  <si>
    <t>m/s/s</t>
  </si>
  <si>
    <t>Constants of nature:</t>
  </si>
  <si>
    <t>acceleration of gravity</t>
  </si>
  <si>
    <t>nn:</t>
  </si>
  <si>
    <t>scale factor in station-pressure formula</t>
  </si>
  <si>
    <t>inHg:</t>
  </si>
  <si>
    <t>exponent in station-pressure formula</t>
  </si>
  <si>
    <t>[inHg]</t>
  </si>
  <si>
    <t>[C]</t>
  </si>
  <si>
    <t>Pa</t>
  </si>
  <si>
    <t>[ft]</t>
  </si>
  <si>
    <t>setting</t>
  </si>
  <si>
    <t>P0e:</t>
  </si>
  <si>
    <t>inHg, in SI units</t>
  </si>
  <si>
    <t>temp</t>
  </si>
  <si>
    <t>[Pa]</t>
  </si>
  <si>
    <t>elevation</t>
  </si>
  <si>
    <t>inHg</t>
  </si>
  <si>
    <t>altimeter</t>
  </si>
  <si>
    <t>altitude</t>
  </si>
  <si>
    <t>Pzero:</t>
  </si>
  <si>
    <t>[m]</t>
  </si>
  <si>
    <t>pressure</t>
  </si>
  <si>
    <t>station</t>
  </si>
  <si>
    <t>For more info, including METAR data sources, see http://www.av8n.com/physics/barometry</t>
  </si>
  <si>
    <t>[K]</t>
  </si>
  <si>
    <t>Hloc</t>
  </si>
  <si>
    <t>local</t>
  </si>
  <si>
    <t>lapse:</t>
  </si>
  <si>
    <t>standard sea-level pressure</t>
  </si>
  <si>
    <t>Hst</t>
  </si>
  <si>
    <t>Tst</t>
  </si>
  <si>
    <t>K/m</t>
  </si>
  <si>
    <t>Heff</t>
  </si>
  <si>
    <t>Tzero:</t>
  </si>
  <si>
    <t>standard lapse rate</t>
  </si>
  <si>
    <t xml:space="preserve">METAR KPRC 201453Z 00000KT 10SM CLR 23/M02 A3020
</t>
  </si>
  <si>
    <t>aset</t>
  </si>
  <si>
    <t>K</t>
  </si>
  <si>
    <t>c0k:</t>
  </si>
  <si>
    <t>standard sea-level temperature</t>
  </si>
  <si>
    <t xml:space="preserve">METAR KFLG 201456Z 06005KT 10SM CLR 22/00 A3037
</t>
  </si>
  <si>
    <t>Suppose you live at 6000 feet, halfway between Prescott and Flagstaff:</t>
  </si>
  <si>
    <t>foot:</t>
  </si>
  <si>
    <t>centigrade-kelvin offset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</si>
</sst>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E+00"/>
    <numFmt numFmtId="51" formatCode="0.00000"/>
  </numFmts>
  <fonts count="1">
    <font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SheetLayoutView="1" workbookViewId="0" topLeftCell="A1">
      <selection activeCell="E9" sqref="E9"/>
    </sheetView>
  </sheetViews>
  <sheetFormatPr defaultColWidth="9.00390625" defaultRowHeight="12.75"/>
  <cols>
    <col min="1" max="2" width="9.125" style="1" customWidth="1"/>
    <col min="3" max="3" width="14.125" style="1" customWidth="1"/>
    <col min="4" max="5" width="9.125" style="1" customWidth="1"/>
    <col min="6" max="6" width="9.625" style="1" customWidth="1"/>
    <col min="7" max="13" width="9.125" style="1" customWidth="1"/>
  </cols>
  <sheetData>
    <row r="1" ht="12.75"/>
    <row r="2" ht="12.75">
      <c r="A2" s="1" t="s">
        <v>56</v>
      </c>
    </row>
    <row r="3" ht="12.75">
      <c r="B3" s="1" t="s">
        <v>55</v>
      </c>
    </row>
    <row r="4" ht="12.75">
      <c r="B4" s="1" t="s">
        <v>50</v>
      </c>
    </row>
    <row r="5" ht="12.75"/>
    <row r="6" spans="1:5" ht="12.75">
      <c r="A6" s="1" t="s">
        <v>32</v>
      </c>
      <c r="B6" s="1" t="s">
        <v>37</v>
      </c>
      <c r="C6" s="1" t="s">
        <v>37</v>
      </c>
      <c r="D6" s="1" t="s">
        <v>41</v>
      </c>
      <c r="E6" s="1" t="s">
        <v>41</v>
      </c>
    </row>
    <row r="7" spans="1:11" ht="12.75">
      <c r="A7" s="1" t="s">
        <v>25</v>
      </c>
      <c r="B7" s="1" t="s">
        <v>28</v>
      </c>
      <c r="C7" s="1" t="s">
        <v>30</v>
      </c>
      <c r="D7" s="1" t="s">
        <v>33</v>
      </c>
      <c r="E7" s="1" t="s">
        <v>36</v>
      </c>
      <c r="G7" s="1" t="s">
        <v>40</v>
      </c>
      <c r="H7" s="1" t="s">
        <v>44</v>
      </c>
      <c r="I7" s="1" t="s">
        <v>45</v>
      </c>
      <c r="J7" s="1" t="s">
        <v>47</v>
      </c>
      <c r="K7" s="1" t="s">
        <v>51</v>
      </c>
    </row>
    <row r="8" spans="1:11" ht="11.25">
      <c r="A8" s="1" t="s">
        <v>21</v>
      </c>
      <c r="B8" s="1" t="s">
        <v>22</v>
      </c>
      <c r="C8" s="1" t="s">
        <v>24</v>
      </c>
      <c r="D8" s="1" t="s">
        <v>24</v>
      </c>
      <c r="E8" s="1" t="s">
        <v>29</v>
      </c>
      <c r="G8" s="1" t="s">
        <v>35</v>
      </c>
      <c r="H8" s="1" t="s">
        <v>35</v>
      </c>
      <c r="I8" s="1" t="s">
        <v>39</v>
      </c>
      <c r="J8" s="1" t="s">
        <v>35</v>
      </c>
      <c r="K8" s="1" t="s">
        <v>29</v>
      </c>
    </row>
    <row r="9" spans="1:11" ht="11.25">
      <c r="A9" s="8">
        <v>30.37</v>
      </c>
      <c r="B9" s="6">
        <v>22</v>
      </c>
      <c r="C9" s="6">
        <v>7014</v>
      </c>
      <c r="D9" s="4">
        <v>6000</v>
      </c>
      <c r="E9" s="7">
        <f>Pzero*((K9/Pzero)^nn-J9*lapse/Tzero)^(1/nn)</f>
        <v>82247.87067583</v>
      </c>
      <c r="F9" s="7"/>
      <c r="G9" s="1">
        <f>D9*foot</f>
        <v>1828.7999999999997</v>
      </c>
      <c r="H9" s="1">
        <f>IF(LEN(C9),C9,D9)*foot</f>
        <v>2137.8671999999997</v>
      </c>
      <c r="I9" s="1">
        <f>B9+c0k</f>
        <v>295.15</v>
      </c>
      <c r="J9" s="1">
        <f>H9+(G9-H9)*(Tzero-lapse*H9)/I9</f>
        <v>1850.6814517756832</v>
      </c>
      <c r="K9" s="7">
        <f>A9*inHg</f>
        <v>102844.60835526316</v>
      </c>
    </row>
    <row r="10" spans="1:11" ht="11.25">
      <c r="A10" s="8">
        <v>30.2</v>
      </c>
      <c r="B10" s="6">
        <v>23</v>
      </c>
      <c r="C10" s="6">
        <v>5045</v>
      </c>
      <c r="D10" s="1">
        <f>D9</f>
        <v>6000</v>
      </c>
      <c r="E10" s="7">
        <f>Pzero*((K10/Pzero)^nn-J10*lapse/Tzero)^(1/nn)</f>
        <v>82167.88880394437</v>
      </c>
      <c r="F10" s="7"/>
      <c r="G10" s="1">
        <f>D10*foot</f>
        <v>1828.7999999999997</v>
      </c>
      <c r="H10" s="1">
        <f>IF(LEN(C10),C10,D10)*foot</f>
        <v>1537.716</v>
      </c>
      <c r="I10" s="1">
        <f>B10+c0k</f>
        <v>296.15</v>
      </c>
      <c r="J10" s="1">
        <f>H10+(G10-H10)*(Tzero-lapse*H10)/I10</f>
        <v>1811.1126746346915</v>
      </c>
      <c r="K10" s="7">
        <f>A10*inHg</f>
        <v>102268.92236842104</v>
      </c>
    </row>
    <row r="11" ht="11.25"/>
    <row r="13" spans="5:6" ht="12.75">
      <c r="E13" s="7">
        <f>AVERAGE(E9:E10)</f>
        <v>82207.87973988718</v>
      </c>
      <c r="F13" s="1" t="s">
        <v>7</v>
      </c>
    </row>
    <row r="14" spans="2:11" ht="12.75">
      <c r="B14" s="9"/>
      <c r="E14" s="7">
        <f>STDEV(E9:E10)</f>
        <v>56.55572398231973</v>
      </c>
      <c r="F14" s="7" t="s">
        <v>3</v>
      </c>
      <c r="K14" s="7"/>
    </row>
    <row r="15" ht="12.75">
      <c r="E15" s="2">
        <f>E14/E13</f>
        <v>0.0006879598909650379</v>
      </c>
    </row>
    <row r="16" ht="12.75"/>
    <row r="17" ht="12.75"/>
    <row r="18" ht="12.75">
      <c r="B18" s="1" t="s">
        <v>38</v>
      </c>
    </row>
    <row r="19" ht="12.75"/>
    <row r="20" ht="12.75"/>
    <row r="21" ht="12.75"/>
    <row r="22" ht="12.75">
      <c r="B22" s="1" t="s">
        <v>15</v>
      </c>
    </row>
    <row r="23" spans="2:5" ht="12.75">
      <c r="B23" s="1" t="s">
        <v>11</v>
      </c>
      <c r="C23" s="1">
        <v>9.80665</v>
      </c>
      <c r="D23" s="1" t="s">
        <v>14</v>
      </c>
      <c r="E23" s="1" t="s">
        <v>16</v>
      </c>
    </row>
    <row r="24" spans="2:5" ht="12.75">
      <c r="B24" s="1" t="s">
        <v>8</v>
      </c>
      <c r="C24" s="1">
        <v>0.0289644</v>
      </c>
      <c r="D24" s="1" t="s">
        <v>10</v>
      </c>
      <c r="E24" s="1" t="s">
        <v>12</v>
      </c>
    </row>
    <row r="25" spans="2:5" ht="12.75">
      <c r="B25" s="1" t="s">
        <v>4</v>
      </c>
      <c r="C25" s="1">
        <v>8.31432</v>
      </c>
      <c r="D25" s="1" t="s">
        <v>6</v>
      </c>
      <c r="E25" s="1" t="s">
        <v>9</v>
      </c>
    </row>
    <row r="26" spans="2:5" ht="12.75">
      <c r="B26" s="1" t="s">
        <v>0</v>
      </c>
      <c r="C26" s="1">
        <v>0.0254</v>
      </c>
      <c r="D26" s="1" t="s">
        <v>2</v>
      </c>
      <c r="E26" s="1" t="s">
        <v>5</v>
      </c>
    </row>
    <row r="27" spans="2:5" ht="12.75">
      <c r="B27" s="1" t="s">
        <v>57</v>
      </c>
      <c r="C27" s="1">
        <f>12*inch</f>
        <v>0.30479999999999996</v>
      </c>
      <c r="D27" s="1" t="s">
        <v>2</v>
      </c>
      <c r="E27" s="1" t="s">
        <v>1</v>
      </c>
    </row>
    <row r="28" spans="2:5" ht="12.75">
      <c r="B28" s="1" t="s">
        <v>53</v>
      </c>
      <c r="C28" s="1">
        <v>273.15</v>
      </c>
      <c r="D28" s="1" t="s">
        <v>52</v>
      </c>
      <c r="E28" s="1" t="s">
        <v>58</v>
      </c>
    </row>
    <row r="29" spans="2:5" ht="12.75">
      <c r="B29" s="1" t="s">
        <v>48</v>
      </c>
      <c r="C29" s="1">
        <f>15+c0k</f>
        <v>288.15</v>
      </c>
      <c r="D29" s="1" t="s">
        <v>52</v>
      </c>
      <c r="E29" s="1" t="s">
        <v>54</v>
      </c>
    </row>
    <row r="30" spans="2:5" ht="12.75">
      <c r="B30" s="1" t="s">
        <v>42</v>
      </c>
      <c r="C30" s="1">
        <v>0.0065</v>
      </c>
      <c r="D30" s="1" t="s">
        <v>46</v>
      </c>
      <c r="E30" s="1" t="s">
        <v>49</v>
      </c>
    </row>
    <row r="31" spans="2:5" ht="12.75">
      <c r="B31" s="1" t="s">
        <v>34</v>
      </c>
      <c r="C31" s="1">
        <v>101325</v>
      </c>
      <c r="D31" s="1" t="s">
        <v>23</v>
      </c>
      <c r="E31" s="1" t="s">
        <v>43</v>
      </c>
    </row>
    <row r="32" spans="2:5" ht="12.75">
      <c r="B32" s="1" t="s">
        <v>26</v>
      </c>
      <c r="C32" s="1">
        <f>760/1000/inch</f>
        <v>29.921259842519685</v>
      </c>
      <c r="D32" s="1" t="s">
        <v>31</v>
      </c>
      <c r="E32" s="1" t="str">
        <f>E31</f>
        <v>standard sea-level pressure</v>
      </c>
    </row>
    <row r="33" spans="2:5" ht="12.75">
      <c r="B33" s="1" t="s">
        <v>19</v>
      </c>
      <c r="C33" s="1">
        <f>Pzero/P0e</f>
        <v>3386.3881578947367</v>
      </c>
      <c r="D33" s="1" t="s">
        <v>23</v>
      </c>
      <c r="E33" s="1" t="s">
        <v>27</v>
      </c>
    </row>
    <row r="34" spans="2:5" ht="12.75">
      <c r="B34" s="1" t="s">
        <v>17</v>
      </c>
      <c r="C34" s="5">
        <f>lapse*Rgas/g/mm</f>
        <v>0.19026323650848356</v>
      </c>
      <c r="E34" s="1" t="s">
        <v>20</v>
      </c>
    </row>
    <row r="35" spans="2:5" ht="12.75">
      <c r="B35" s="1" t="s">
        <v>13</v>
      </c>
      <c r="C35" s="3">
        <f>foot*lapse/Tzero*P0e^nn</f>
        <v>1.3126060557520083E-05</v>
      </c>
      <c r="E35" s="1" t="s">
        <v>18</v>
      </c>
    </row>
    <row r="36" ht="12.75"/>
    <row r="37" ht="12.75"/>
  </sheetData>
  <printOptions/>
  <pageMargins left="0" right="0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" right="0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" right="0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