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10845" activeTab="1"/>
  </bookViews>
  <sheets>
    <sheet name="ThermoBook" sheetId="1" r:id="rId1"/>
    <sheet name="CurzonAhlborn" sheetId="2" r:id="rId2"/>
    <sheet name="CurzonAhlborn-lame" sheetId="3" r:id="rId3"/>
    <sheet name="Sheet2" sheetId="4" r:id="rId4"/>
    <sheet name="Sheet3" sheetId="5" r:id="rId5"/>
  </sheets>
  <definedNames>
    <definedName name="SHEET_TITLE" localSheetId="0">"ThermoBook"</definedName>
    <definedName name="SHEET_TITLE" localSheetId="1">"CurzonAhlborn"</definedName>
    <definedName name="SHEET_TITLE" localSheetId="2">"CurzonAhlborn-lame"</definedName>
    <definedName name="SHEET_TITLE" localSheetId="3">"Sheet2"</definedName>
    <definedName name="SHEET_TITLE" localSheetId="4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<sst xmlns="http://schemas.openxmlformats.org/spreadsheetml/2006/main" count="305" uniqueCount="54">
  <si>
    <t>Trat</t>
  </si>
  <si>
    <t xml:space="preserve">f(s) : </t>
  </si>
  <si>
    <t>DoF:</t>
  </si>
  <si>
    <t>Constant-Pressure Contours</t>
  </si>
  <si>
    <t>Vrat S</t>
  </si>
  <si>
    <t>gamma:</t>
  </si>
  <si>
    <t>DoF/2:</t>
  </si>
  <si>
    <t>Prat S</t>
  </si>
  <si>
    <t>Vrat T</t>
  </si>
  <si>
    <t>dp</t>
  </si>
  <si>
    <t>dT</t>
  </si>
  <si>
    <t>dV</t>
  </si>
  <si>
    <t>ratio</t>
  </si>
  <si>
    <t>S0:</t>
  </si>
  <si>
    <t>Black Curve</t>
  </si>
  <si>
    <t>Blue Curve</t>
  </si>
  <si>
    <t>Magenta Curve</t>
  </si>
  <si>
    <t>Red Curve</t>
  </si>
  <si>
    <t>V</t>
  </si>
  <si>
    <t>P</t>
  </si>
  <si>
    <t>NkT</t>
  </si>
  <si>
    <t>S</t>
  </si>
  <si>
    <t>PV^γ</t>
  </si>
  <si>
    <t>../img48/carnot-t-v.png</t>
  </si>
  <si>
    <t>../img48/carnot-t-p.png</t>
  </si>
  <si>
    <t>../pdf48/carnot-t-v.pdf</t>
  </si>
  <si>
    <t>../pdf48/carnot-t-p.pdf</t>
  </si>
  <si>
    <t>adiabat #</t>
  </si>
  <si>
    <t>../img48/carnot-t-v-9.png</t>
  </si>
  <si>
    <t>../img48/carnot-s-v.png</t>
  </si>
  <si>
    <t>../pdf48/carnot-t-v-9.pdf</t>
  </si>
  <si>
    <t>../pdf48/carnot-s-v.pdf</t>
  </si>
  <si>
    <t>Pressure ratio</t>
  </si>
  <si>
    <t>long extra isotherms</t>
  </si>
  <si>
    <t>short extra isotherms,</t>
  </si>
  <si>
    <t>not shown</t>
  </si>
  <si>
    <t>imaginary</t>
  </si>
  <si>
    <t>compression</t>
  </si>
  <si>
    <t>ratio:</t>
  </si>
  <si>
    <t>swept volume</t>
  </si>
  <si>
    <t>fudge to keep swept volume constant</t>
  </si>
  <si>
    <t>T loss factor</t>
  </si>
  <si>
    <t>f(s):</t>
  </si>
  <si>
    <t>V step</t>
  </si>
  <si>
    <t>first</t>
  </si>
  <si>
    <t>third</t>
  </si>
  <si>
    <t>second</t>
  </si>
  <si>
    <t>fourth</t>
  </si>
  <si>
    <t>x</t>
  </si>
  <si>
    <t>T factor</t>
  </si>
  <si>
    <t>T low</t>
  </si>
  <si>
    <t>T step</t>
  </si>
  <si>
    <t>Magenta</t>
  </si>
  <si>
    <t>Red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</si>
</sst>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"/>
  </numFmts>
  <fonts count="5">
    <font>
      <sz val="10"/>
      <color indexed="8"/>
      <name val="Sans"/>
      <family val="0"/>
    </font>
    <font>
      <sz val="12"/>
      <color indexed="8"/>
      <name val="Sans"/>
      <family val="0"/>
    </font>
    <font>
      <sz val="10"/>
      <color indexed="12"/>
      <name val="Sans"/>
      <family val="0"/>
    </font>
    <font>
      <sz val="10"/>
      <color indexed="25"/>
      <name val="Sans"/>
      <family val="0"/>
    </font>
    <font>
      <sz val="10"/>
      <color indexed="20"/>
      <name val="Sans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48284"/>
      <rgbColor rgb="00D0D0D0"/>
      <rgbColor rgb="0000CEFF"/>
      <rgbColor rgb="00CEFFFF"/>
      <rgbColor rgb="00CEFFCE"/>
      <rgbColor rgb="00FFFF9C"/>
      <rgbColor rgb="009CCEFF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ThermoBook!$AA$9:$AA$29</c:f>
              <c:numCache/>
            </c:numRef>
          </c:xVal>
          <c:yVal>
            <c:numRef>
              <c:f>ThermoBook!$AC$9:$AC$29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ThermoBook!$AF$9:$AF$29</c:f>
              <c:numCache/>
            </c:numRef>
          </c:xVal>
          <c:yVal>
            <c:numRef>
              <c:f>ThermoBook!$AH$9:$AH$29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ThermoBook!$AK$9:$AK$29</c:f>
              <c:numCache/>
            </c:numRef>
          </c:xVal>
          <c:yVal>
            <c:numRef>
              <c:f>ThermoBook!$AM$9:$AM$29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ThermoBook!$AP$9:$AP$29</c:f>
              <c:numCache/>
            </c:numRef>
          </c:xVal>
          <c:yVal>
            <c:numRef>
              <c:f>ThermoBook!$AR$9:$AR$29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ThermoBook!$AU$9:$AU$29</c:f>
              <c:numCache/>
            </c:numRef>
          </c:xVal>
          <c:yVal>
            <c:numRef>
              <c:f>ThermoBook!$AW$9:$AW$29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ThermoBook!$D$9:$D$29</c:f>
              <c:numCache/>
            </c:numRef>
          </c:xVal>
          <c:yVal>
            <c:numRef>
              <c:f>ThermoBook!$F$9:$F$29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ThermoBook!$J$9:$J$29</c:f>
              <c:numCache/>
            </c:numRef>
          </c:xVal>
          <c:yVal>
            <c:numRef>
              <c:f>ThermoBook!$L$9:$L$29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ThermoBook!$P$9:$P$29</c:f>
              <c:numCache/>
            </c:numRef>
          </c:xVal>
          <c:yVal>
            <c:numRef>
              <c:f>ThermoBook!$R$9:$R$29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ThermoBook!$U$9:$U$29</c:f>
              <c:numCache/>
            </c:numRef>
          </c:xVal>
          <c:yVal>
            <c:numRef>
              <c:f>ThermoBook!$W$9:$W$29</c:f>
              <c:numCache/>
            </c:numRef>
          </c:yVal>
          <c:smooth val="0"/>
        </c:ser>
        <c:axId val="23911821"/>
        <c:axId val="13879798"/>
      </c:scatterChart>
      <c:valAx>
        <c:axId val="23911821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13879798"/>
        <c:crosses val="autoZero"/>
        <c:crossBetween val="midCat"/>
        <c:dispUnits/>
      </c:valAx>
      <c:valAx>
        <c:axId val="13879798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23911821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'CurzonAhlborn-lame'!$AA$9:$AA$29</c:f>
              <c:numCache/>
            </c:numRef>
          </c:xVal>
          <c:yVal>
            <c:numRef>
              <c:f>'CurzonAhlborn-lame'!$AD$9:$AD$29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'CurzonAhlborn-lame'!$AF$9:$AF$29</c:f>
              <c:numCache/>
            </c:numRef>
          </c:xVal>
          <c:yVal>
            <c:numRef>
              <c:f>'CurzonAhlborn-lame'!$AI$9:$AI$29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'CurzonAhlborn-lame'!$AK$9:$AK$29</c:f>
              <c:numCache/>
            </c:numRef>
          </c:xVal>
          <c:yVal>
            <c:numRef>
              <c:f>'CurzonAhlborn-lame'!$AN$9:$AN$29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'CurzonAhlborn-lame'!$AP$9:$AP$29</c:f>
              <c:numCache/>
            </c:numRef>
          </c:xVal>
          <c:yVal>
            <c:numRef>
              <c:f>'CurzonAhlborn-lame'!$AS$9:$AS$29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'CurzonAhlborn-lame'!$AU$9:$AU$29</c:f>
              <c:numCache/>
            </c:numRef>
          </c:xVal>
          <c:yVal>
            <c:numRef>
              <c:f>'CurzonAhlborn-lame'!$AX$9:$AX$29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'CurzonAhlborn-lame'!$D$9:$D$29</c:f>
              <c:numCache/>
            </c:numRef>
          </c:xVal>
          <c:yVal>
            <c:numRef>
              <c:f>'CurzonAhlborn-lame'!$G$9:$G$29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'CurzonAhlborn-lame'!$J$9:$J$29</c:f>
              <c:numCache/>
            </c:numRef>
          </c:xVal>
          <c:yVal>
            <c:numRef>
              <c:f>'CurzonAhlborn-lame'!$M$9:$M$29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'CurzonAhlborn-lame'!$P$9:$P$29</c:f>
              <c:numCache/>
            </c:numRef>
          </c:xVal>
          <c:yVal>
            <c:numRef>
              <c:f>'CurzonAhlborn-lame'!$S$9:$S$29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'CurzonAhlborn-lame'!$U$9:$U$29</c:f>
              <c:numCache/>
            </c:numRef>
          </c:xVal>
          <c:yVal>
            <c:numRef>
              <c:f>'CurzonAhlborn-lame'!$X$9:$X$29</c:f>
              <c:numCache/>
            </c:numRef>
          </c:yVal>
          <c:smooth val="0"/>
        </c:ser>
        <c:axId val="42673911"/>
        <c:axId val="48520880"/>
      </c:scatterChart>
      <c:valAx>
        <c:axId val="42673911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48520880"/>
        <c:crosses val="autoZero"/>
        <c:crossBetween val="midCat"/>
        <c:dispUnits/>
      </c:valAx>
      <c:valAx>
        <c:axId val="48520880"/>
        <c:scaling>
          <c:orientation val="minMax"/>
          <c:max val="2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Entropy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42673911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'CurzonAhlborn-lame'!$AB$9:$AB$29</c:f>
              <c:numCache/>
            </c:numRef>
          </c:xVal>
          <c:yVal>
            <c:numRef>
              <c:f>'CurzonAhlborn-lame'!$AC$9:$AC$29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'CurzonAhlborn-lame'!$AG$9:$AG$29</c:f>
              <c:numCache/>
            </c:numRef>
          </c:xVal>
          <c:yVal>
            <c:numRef>
              <c:f>'CurzonAhlborn-lame'!$AH$9:$AH$29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'CurzonAhlborn-lame'!$AL$9:$AL$29</c:f>
              <c:numCache/>
            </c:numRef>
          </c:xVal>
          <c:yVal>
            <c:numRef>
              <c:f>'CurzonAhlborn-lame'!$AM$9:$AM$29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'CurzonAhlborn-lame'!$AQ$9:$AQ$29</c:f>
              <c:numCache/>
            </c:numRef>
          </c:xVal>
          <c:yVal>
            <c:numRef>
              <c:f>'CurzonAhlborn-lame'!$AR$9:$AR$29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'CurzonAhlborn-lame'!$AV$9:$AV$29</c:f>
              <c:numCache/>
            </c:numRef>
          </c:xVal>
          <c:yVal>
            <c:numRef>
              <c:f>'CurzonAhlborn-lame'!$AW$9:$AW$29</c:f>
              <c:numCache/>
            </c:numRef>
          </c:yVal>
          <c:smooth val="0"/>
        </c:ser>
        <c:ser>
          <c:idx val="5"/>
          <c:order val="5"/>
          <c:tx>
            <c:strRef>
              <c:f>'CurzonAhlborn-lame'!$J$6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'CurzonAhlborn-lame'!$K$9:$K$29</c:f>
              <c:numCache/>
            </c:numRef>
          </c:xVal>
          <c:yVal>
            <c:numRef>
              <c:f>'CurzonAhlborn-lame'!$L$9:$L$29</c:f>
              <c:numCache/>
            </c:numRef>
          </c:yVal>
          <c:smooth val="0"/>
        </c:ser>
        <c:ser>
          <c:idx val="6"/>
          <c:order val="6"/>
          <c:tx>
            <c:strRef>
              <c:f>'CurzonAhlborn-lame'!$D$6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'CurzonAhlborn-lame'!$E$9:$E$29</c:f>
              <c:numCache/>
            </c:numRef>
          </c:xVal>
          <c:yVal>
            <c:numRef>
              <c:f>'CurzonAhlborn-lame'!$F$9:$F$29</c:f>
              <c:numCache/>
            </c:numRef>
          </c:yVal>
          <c:smooth val="0"/>
        </c:ser>
        <c:ser>
          <c:idx val="7"/>
          <c:order val="7"/>
          <c:tx>
            <c:strRef>
              <c:f>'CurzonAhlborn-lame'!$P$6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'CurzonAhlborn-lame'!$Q$9:$Q$29</c:f>
              <c:numCache/>
            </c:numRef>
          </c:xVal>
          <c:yVal>
            <c:numRef>
              <c:f>'CurzonAhlborn-lame'!$R$9:$R$29</c:f>
              <c:numCache/>
            </c:numRef>
          </c:yVal>
          <c:smooth val="0"/>
        </c:ser>
        <c:ser>
          <c:idx val="8"/>
          <c:order val="8"/>
          <c:tx>
            <c:strRef>
              <c:f>'CurzonAhlborn-lame'!$U$6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'CurzonAhlborn-lame'!$V$9:$V$29</c:f>
              <c:numCache/>
            </c:numRef>
          </c:xVal>
          <c:yVal>
            <c:numRef>
              <c:f>'CurzonAhlborn-lame'!$W$9:$W$29</c:f>
              <c:numCache/>
            </c:numRef>
          </c:yVal>
          <c:smooth val="0"/>
        </c:ser>
        <c:axId val="34034737"/>
        <c:axId val="37877178"/>
      </c:scatterChart>
      <c:valAx>
        <c:axId val="34034737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37877178"/>
        <c:crosses val="autoZero"/>
        <c:crossBetween val="midCat"/>
        <c:dispUnits/>
      </c:valAx>
      <c:valAx>
        <c:axId val="37877178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34034737"/>
        <c:crosses val="autoZero"/>
        <c:crossBetween val="midCat"/>
        <c:dispUnits/>
        <c:majorUnit val="0.2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'CurzonAhlborn-lame'!$AA$9:$AA$29</c:f>
              <c:numCache/>
            </c:numRef>
          </c:xVal>
          <c:yVal>
            <c:numRef>
              <c:f>'CurzonAhlborn-lame'!$AC$9:$AC$29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'CurzonAhlborn-lame'!$AF$9:$AF$29</c:f>
              <c:numCache/>
            </c:numRef>
          </c:xVal>
          <c:yVal>
            <c:numRef>
              <c:f>'CurzonAhlborn-lame'!$AH$9:$AH$29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'CurzonAhlborn-lame'!$AK$9:$AK$29</c:f>
              <c:numCache/>
            </c:numRef>
          </c:xVal>
          <c:yVal>
            <c:numRef>
              <c:f>'CurzonAhlborn-lame'!$AM$9:$AM$29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'CurzonAhlborn-lame'!$AP$9:$AP$29</c:f>
              <c:numCache/>
            </c:numRef>
          </c:xVal>
          <c:yVal>
            <c:numRef>
              <c:f>'CurzonAhlborn-lame'!$AR$9:$AR$29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'CurzonAhlborn-lame'!$AU$9:$AU$29</c:f>
              <c:numCache/>
            </c:numRef>
          </c:xVal>
          <c:yVal>
            <c:numRef>
              <c:f>'CurzonAhlborn-lame'!$AW$9:$AW$29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'CurzonAhlborn-lame'!$D$9:$D$29</c:f>
              <c:numCache/>
            </c:numRef>
          </c:xVal>
          <c:yVal>
            <c:numRef>
              <c:f>'CurzonAhlborn-lame'!$F$9:$F$29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'CurzonAhlborn-lame'!$J$9:$J$29</c:f>
              <c:numCache/>
            </c:numRef>
          </c:xVal>
          <c:yVal>
            <c:numRef>
              <c:f>'CurzonAhlborn-lame'!$L$9:$L$29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'CurzonAhlborn-lame'!$P$9:$P$29</c:f>
              <c:numCache/>
            </c:numRef>
          </c:xVal>
          <c:yVal>
            <c:numRef>
              <c:f>'CurzonAhlborn-lame'!$R$9:$R$29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'CurzonAhlborn-lame'!$U$9:$U$29</c:f>
              <c:numCache/>
            </c:numRef>
          </c:xVal>
          <c:yVal>
            <c:numRef>
              <c:f>'CurzonAhlborn-lame'!$W$9:$W$29</c:f>
              <c:numCache/>
            </c:numRef>
          </c:yVal>
          <c:smooth val="0"/>
        </c:ser>
        <c:ser>
          <c:idx val="9"/>
          <c:order val="9"/>
          <c:tx>
            <c:v>adiabat2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'CurzonAhlborn-lame'!$J$43:$J$63</c:f>
              <c:numCache/>
            </c:numRef>
          </c:xVal>
          <c:yVal>
            <c:numRef>
              <c:f>'CurzonAhlborn-lame'!$L$43:$L$63</c:f>
              <c:numCache/>
            </c:numRef>
          </c:yVal>
          <c:smooth val="0"/>
        </c:ser>
        <c:ser>
          <c:idx val="10"/>
          <c:order val="10"/>
          <c:tx>
            <c:v>adiabat3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'CurzonAhlborn-lame'!$D$43:$D$63</c:f>
              <c:numCache/>
            </c:numRef>
          </c:xVal>
          <c:yVal>
            <c:numRef>
              <c:f>'CurzonAhlborn-lame'!$F$43:$F$63</c:f>
              <c:numCache/>
            </c:numRef>
          </c:yVal>
          <c:smooth val="0"/>
        </c:ser>
        <c:ser>
          <c:idx val="11"/>
          <c:order val="11"/>
          <c:tx>
            <c:v>isotherm2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'CurzonAhlborn-lame'!$P$43:$P$44</c:f>
              <c:numCache/>
            </c:numRef>
          </c:xVal>
          <c:yVal>
            <c:numRef>
              <c:f>'CurzonAhlborn-lame'!$R$43:$R$44</c:f>
              <c:numCache/>
            </c:numRef>
          </c:yVal>
          <c:smooth val="0"/>
        </c:ser>
        <c:ser>
          <c:idx val="12"/>
          <c:order val="12"/>
          <c:tx>
            <c:v>adiabat3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'CurzonAhlborn-lame'!$U$43:$U$44</c:f>
              <c:numCache/>
            </c:numRef>
          </c:xVal>
          <c:yVal>
            <c:numRef>
              <c:f>'CurzonAhlborn-lame'!$W$43:$W$44</c:f>
              <c:numCache/>
            </c:numRef>
          </c:yVal>
          <c:smooth val="0"/>
        </c:ser>
        <c:axId val="5350283"/>
        <c:axId val="48152548"/>
      </c:scatterChart>
      <c:valAx>
        <c:axId val="5350283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48152548"/>
        <c:crosses val="autoZero"/>
        <c:crossBetween val="midCat"/>
        <c:dispUnits/>
      </c:valAx>
      <c:valAx>
        <c:axId val="48152548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5350283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ThermoBook!$AA$9:$AA$29</c:f>
              <c:numCache/>
            </c:numRef>
          </c:xVal>
          <c:yVal>
            <c:numRef>
              <c:f>ThermoBook!$AD$9:$AD$29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ThermoBook!$AF$9:$AF$29</c:f>
              <c:numCache/>
            </c:numRef>
          </c:xVal>
          <c:yVal>
            <c:numRef>
              <c:f>ThermoBook!$AI$9:$AI$29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ThermoBook!$AK$9:$AK$29</c:f>
              <c:numCache/>
            </c:numRef>
          </c:xVal>
          <c:yVal>
            <c:numRef>
              <c:f>ThermoBook!$AN$9:$AN$29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ThermoBook!$AP$9:$AP$29</c:f>
              <c:numCache/>
            </c:numRef>
          </c:xVal>
          <c:yVal>
            <c:numRef>
              <c:f>ThermoBook!$AS$9:$AS$29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ThermoBook!$AU$9:$AU$29</c:f>
              <c:numCache/>
            </c:numRef>
          </c:xVal>
          <c:yVal>
            <c:numRef>
              <c:f>ThermoBook!$AX$9:$AX$29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ThermoBook!$D$9:$D$29</c:f>
              <c:numCache/>
            </c:numRef>
          </c:xVal>
          <c:yVal>
            <c:numRef>
              <c:f>ThermoBook!$G$9:$G$29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ThermoBook!$J$9:$J$29</c:f>
              <c:numCache/>
            </c:numRef>
          </c:xVal>
          <c:yVal>
            <c:numRef>
              <c:f>ThermoBook!$M$9:$M$29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ThermoBook!$P$9:$P$29</c:f>
              <c:numCache/>
            </c:numRef>
          </c:xVal>
          <c:yVal>
            <c:numRef>
              <c:f>ThermoBook!$S$9:$S$29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ThermoBook!$U$9:$U$29</c:f>
              <c:numCache/>
            </c:numRef>
          </c:xVal>
          <c:yVal>
            <c:numRef>
              <c:f>ThermoBook!$X$9:$X$29</c:f>
              <c:numCache/>
            </c:numRef>
          </c:yVal>
          <c:smooth val="0"/>
        </c:ser>
        <c:axId val="57809319"/>
        <c:axId val="50521824"/>
      </c:scatterChart>
      <c:valAx>
        <c:axId val="57809319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50521824"/>
        <c:crosses val="autoZero"/>
        <c:crossBetween val="midCat"/>
        <c:dispUnits/>
      </c:valAx>
      <c:valAx>
        <c:axId val="50521824"/>
        <c:scaling>
          <c:orientation val="minMax"/>
          <c:max val="2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Entropy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57809319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ThermoBook!$AB$9:$AB$29</c:f>
              <c:numCache/>
            </c:numRef>
          </c:xVal>
          <c:yVal>
            <c:numRef>
              <c:f>ThermoBook!$AC$9:$AC$29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ThermoBook!$AG$9:$AG$29</c:f>
              <c:numCache/>
            </c:numRef>
          </c:xVal>
          <c:yVal>
            <c:numRef>
              <c:f>ThermoBook!$AH$9:$AH$29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ThermoBook!$AL$9:$AL$29</c:f>
              <c:numCache/>
            </c:numRef>
          </c:xVal>
          <c:yVal>
            <c:numRef>
              <c:f>ThermoBook!$AM$9:$AM$29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ThermoBook!$AQ$9:$AQ$29</c:f>
              <c:numCache/>
            </c:numRef>
          </c:xVal>
          <c:yVal>
            <c:numRef>
              <c:f>ThermoBook!$AR$9:$AR$29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ThermoBook!$AV$9:$AV$29</c:f>
              <c:numCache/>
            </c:numRef>
          </c:xVal>
          <c:yVal>
            <c:numRef>
              <c:f>ThermoBook!$AW$9:$AW$29</c:f>
              <c:numCache/>
            </c:numRef>
          </c:yVal>
          <c:smooth val="0"/>
        </c:ser>
        <c:ser>
          <c:idx val="5"/>
          <c:order val="5"/>
          <c:tx>
            <c:strRef>
              <c:f>ThermoBook!$J$6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ThermoBook!$K$9:$K$29</c:f>
              <c:numCache/>
            </c:numRef>
          </c:xVal>
          <c:yVal>
            <c:numRef>
              <c:f>ThermoBook!$L$9:$L$29</c:f>
              <c:numCache/>
            </c:numRef>
          </c:yVal>
          <c:smooth val="0"/>
        </c:ser>
        <c:ser>
          <c:idx val="6"/>
          <c:order val="6"/>
          <c:tx>
            <c:strRef>
              <c:f>ThermoBook!$D$6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ThermoBook!$E$9:$E$29</c:f>
              <c:numCache/>
            </c:numRef>
          </c:xVal>
          <c:yVal>
            <c:numRef>
              <c:f>ThermoBook!$F$9:$F$29</c:f>
              <c:numCache/>
            </c:numRef>
          </c:yVal>
          <c:smooth val="0"/>
        </c:ser>
        <c:ser>
          <c:idx val="7"/>
          <c:order val="7"/>
          <c:tx>
            <c:strRef>
              <c:f>ThermoBook!$P$6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ThermoBook!$Q$9:$Q$29</c:f>
              <c:numCache/>
            </c:numRef>
          </c:xVal>
          <c:yVal>
            <c:numRef>
              <c:f>ThermoBook!$R$9:$R$29</c:f>
              <c:numCache/>
            </c:numRef>
          </c:yVal>
          <c:smooth val="0"/>
        </c:ser>
        <c:ser>
          <c:idx val="8"/>
          <c:order val="8"/>
          <c:tx>
            <c:strRef>
              <c:f>ThermoBook!$U$6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ThermoBook!$V$9:$V$29</c:f>
              <c:numCache/>
            </c:numRef>
          </c:xVal>
          <c:yVal>
            <c:numRef>
              <c:f>ThermoBook!$W$9:$W$29</c:f>
              <c:numCache/>
            </c:numRef>
          </c:yVal>
          <c:smooth val="0"/>
        </c:ser>
        <c:axId val="52043233"/>
        <c:axId val="65735914"/>
      </c:scatterChart>
      <c:valAx>
        <c:axId val="52043233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65735914"/>
        <c:crosses val="autoZero"/>
        <c:crossBetween val="midCat"/>
        <c:dispUnits/>
      </c:valAx>
      <c:valAx>
        <c:axId val="65735914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52043233"/>
        <c:crosses val="autoZero"/>
        <c:crossBetween val="midCat"/>
        <c:dispUnits/>
        <c:majorUnit val="0.2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ThermoBook!$AA$9:$AA$29</c:f>
              <c:numCache/>
            </c:numRef>
          </c:xVal>
          <c:yVal>
            <c:numRef>
              <c:f>ThermoBook!$AC$9:$AC$29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ThermoBook!$AF$9:$AF$29</c:f>
              <c:numCache/>
            </c:numRef>
          </c:xVal>
          <c:yVal>
            <c:numRef>
              <c:f>ThermoBook!$AH$9:$AH$29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ThermoBook!$AK$9:$AK$29</c:f>
              <c:numCache/>
            </c:numRef>
          </c:xVal>
          <c:yVal>
            <c:numRef>
              <c:f>ThermoBook!$AM$9:$AM$29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ThermoBook!$AP$9:$AP$29</c:f>
              <c:numCache/>
            </c:numRef>
          </c:xVal>
          <c:yVal>
            <c:numRef>
              <c:f>ThermoBook!$AR$9:$AR$29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ThermoBook!$AU$9:$AU$29</c:f>
              <c:numCache/>
            </c:numRef>
          </c:xVal>
          <c:yVal>
            <c:numRef>
              <c:f>ThermoBook!$AW$9:$AW$29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ThermoBook!$D$9:$D$29</c:f>
              <c:numCache/>
            </c:numRef>
          </c:xVal>
          <c:yVal>
            <c:numRef>
              <c:f>ThermoBook!$F$9:$F$29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ThermoBook!$J$9:$J$29</c:f>
              <c:numCache/>
            </c:numRef>
          </c:xVal>
          <c:yVal>
            <c:numRef>
              <c:f>ThermoBook!$L$9:$L$29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ThermoBook!$P$9:$P$29</c:f>
              <c:numCache/>
            </c:numRef>
          </c:xVal>
          <c:yVal>
            <c:numRef>
              <c:f>ThermoBook!$R$9:$R$29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ThermoBook!$U$9:$U$29</c:f>
              <c:numCache/>
            </c:numRef>
          </c:xVal>
          <c:yVal>
            <c:numRef>
              <c:f>ThermoBook!$W$9:$W$29</c:f>
              <c:numCache/>
            </c:numRef>
          </c:yVal>
          <c:smooth val="0"/>
        </c:ser>
        <c:ser>
          <c:idx val="9"/>
          <c:order val="9"/>
          <c:tx>
            <c:v>adiabat2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ThermoBook!$J$42:$J$62</c:f>
              <c:numCache/>
            </c:numRef>
          </c:xVal>
          <c:yVal>
            <c:numRef>
              <c:f>ThermoBook!$L$42:$L$62</c:f>
              <c:numCache/>
            </c:numRef>
          </c:yVal>
          <c:smooth val="0"/>
        </c:ser>
        <c:ser>
          <c:idx val="10"/>
          <c:order val="10"/>
          <c:tx>
            <c:v>adiabat3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ThermoBook!$D$42:$D$62</c:f>
              <c:numCache/>
            </c:numRef>
          </c:xVal>
          <c:yVal>
            <c:numRef>
              <c:f>ThermoBook!$F$42:$F$62</c:f>
              <c:numCache/>
            </c:numRef>
          </c:yVal>
          <c:smooth val="0"/>
        </c:ser>
        <c:ser>
          <c:idx val="11"/>
          <c:order val="11"/>
          <c:tx>
            <c:v>isotherm2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ThermoBook!$P$47:$P$48</c:f>
              <c:numCache/>
            </c:numRef>
          </c:xVal>
          <c:yVal>
            <c:numRef>
              <c:f>ThermoBook!$R$47:$R$48</c:f>
              <c:numCache/>
            </c:numRef>
          </c:yVal>
          <c:smooth val="0"/>
        </c:ser>
        <c:ser>
          <c:idx val="12"/>
          <c:order val="12"/>
          <c:tx>
            <c:v>adiabat3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ThermoBook!$P$51:$P$52</c:f>
              <c:numCache/>
            </c:numRef>
          </c:xVal>
          <c:yVal>
            <c:numRef>
              <c:f>ThermoBook!$R$51:$R$52</c:f>
              <c:numCache/>
            </c:numRef>
          </c:yVal>
          <c:smooth val="0"/>
        </c:ser>
        <c:axId val="54752315"/>
        <c:axId val="23008788"/>
      </c:scatterChart>
      <c:valAx>
        <c:axId val="54752315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23008788"/>
        <c:crosses val="autoZero"/>
        <c:crossBetween val="midCat"/>
        <c:dispUnits/>
      </c:valAx>
      <c:valAx>
        <c:axId val="23008788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54752315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CurzonAhlborn!$AA$9:$AA$29</c:f>
              <c:numCache/>
            </c:numRef>
          </c:xVal>
          <c:yVal>
            <c:numRef>
              <c:f>CurzonAhlborn!$AC$9:$AC$29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CurzonAhlborn!$AF$9:$AF$29</c:f>
              <c:numCache/>
            </c:numRef>
          </c:xVal>
          <c:yVal>
            <c:numRef>
              <c:f>CurzonAhlborn!$AH$9:$AH$29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CurzonAhlborn!$AK$9:$AK$29</c:f>
              <c:numCache/>
            </c:numRef>
          </c:xVal>
          <c:yVal>
            <c:numRef>
              <c:f>CurzonAhlborn!$AM$9:$AM$29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CurzonAhlborn!$AP$9:$AP$29</c:f>
              <c:numCache/>
            </c:numRef>
          </c:xVal>
          <c:yVal>
            <c:numRef>
              <c:f>CurzonAhlborn!$AR$9:$AR$29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CurzonAhlborn!$AU$9:$AU$29</c:f>
              <c:numCache/>
            </c:numRef>
          </c:xVal>
          <c:yVal>
            <c:numRef>
              <c:f>CurzonAhlborn!$AW$9:$AW$29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CurzonAhlborn!$D$9:$D$29</c:f>
              <c:numCache/>
            </c:numRef>
          </c:xVal>
          <c:yVal>
            <c:numRef>
              <c:f>CurzonAhlborn!$F$9:$F$29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CurzonAhlborn!$J$9:$J$29</c:f>
              <c:numCache/>
            </c:numRef>
          </c:xVal>
          <c:yVal>
            <c:numRef>
              <c:f>CurzonAhlborn!$L$9:$L$29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CurzonAhlborn!$P$9:$P$29</c:f>
              <c:numCache/>
            </c:numRef>
          </c:xVal>
          <c:yVal>
            <c:numRef>
              <c:f>CurzonAhlborn!$R$9:$R$29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CurzonAhlborn!$U$9:$U$29</c:f>
              <c:numCache/>
            </c:numRef>
          </c:xVal>
          <c:yVal>
            <c:numRef>
              <c:f>CurzonAhlborn!$W$9:$W$29</c:f>
              <c:numCache/>
            </c:numRef>
          </c:yVal>
          <c:smooth val="0"/>
        </c:ser>
        <c:axId val="5752501"/>
        <c:axId val="51772510"/>
      </c:scatterChart>
      <c:valAx>
        <c:axId val="5752501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51772510"/>
        <c:crosses val="autoZero"/>
        <c:crossBetween val="midCat"/>
        <c:dispUnits/>
      </c:valAx>
      <c:valAx>
        <c:axId val="51772510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5752501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CurzonAhlborn!$AA$9:$AA$29</c:f>
              <c:numCache/>
            </c:numRef>
          </c:xVal>
          <c:yVal>
            <c:numRef>
              <c:f>CurzonAhlborn!$AD$9:$AD$29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CurzonAhlborn!$AF$9:$AF$29</c:f>
              <c:numCache/>
            </c:numRef>
          </c:xVal>
          <c:yVal>
            <c:numRef>
              <c:f>CurzonAhlborn!$AI$9:$AI$29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CurzonAhlborn!$AK$9:$AK$29</c:f>
              <c:numCache/>
            </c:numRef>
          </c:xVal>
          <c:yVal>
            <c:numRef>
              <c:f>CurzonAhlborn!$AN$9:$AN$29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CurzonAhlborn!$AP$9:$AP$29</c:f>
              <c:numCache/>
            </c:numRef>
          </c:xVal>
          <c:yVal>
            <c:numRef>
              <c:f>CurzonAhlborn!$AS$9:$AS$29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CurzonAhlborn!$AU$9:$AU$29</c:f>
              <c:numCache/>
            </c:numRef>
          </c:xVal>
          <c:yVal>
            <c:numRef>
              <c:f>CurzonAhlborn!$AX$9:$AX$29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CurzonAhlborn!$D$9:$D$29</c:f>
              <c:numCache/>
            </c:numRef>
          </c:xVal>
          <c:yVal>
            <c:numRef>
              <c:f>CurzonAhlborn!$G$9:$G$29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CurzonAhlborn!$J$9:$J$29</c:f>
              <c:numCache/>
            </c:numRef>
          </c:xVal>
          <c:yVal>
            <c:numRef>
              <c:f>CurzonAhlborn!$M$9:$M$29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CurzonAhlborn!$P$9:$P$29</c:f>
              <c:numCache/>
            </c:numRef>
          </c:xVal>
          <c:yVal>
            <c:numRef>
              <c:f>CurzonAhlborn!$S$9:$S$29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CurzonAhlborn!$U$9:$U$29</c:f>
              <c:numCache/>
            </c:numRef>
          </c:xVal>
          <c:yVal>
            <c:numRef>
              <c:f>CurzonAhlborn!$X$9:$X$29</c:f>
              <c:numCache/>
            </c:numRef>
          </c:yVal>
          <c:smooth val="0"/>
        </c:ser>
        <c:axId val="63299407"/>
        <c:axId val="32823752"/>
      </c:scatterChart>
      <c:valAx>
        <c:axId val="63299407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32823752"/>
        <c:crosses val="autoZero"/>
        <c:crossBetween val="midCat"/>
        <c:dispUnits/>
      </c:valAx>
      <c:valAx>
        <c:axId val="32823752"/>
        <c:scaling>
          <c:orientation val="minMax"/>
          <c:max val="2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Entropy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63299407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CurzonAhlborn!$AB$9:$AB$29</c:f>
              <c:numCache/>
            </c:numRef>
          </c:xVal>
          <c:yVal>
            <c:numRef>
              <c:f>CurzonAhlborn!$AC$9:$AC$29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CurzonAhlborn!$AG$9:$AG$29</c:f>
              <c:numCache/>
            </c:numRef>
          </c:xVal>
          <c:yVal>
            <c:numRef>
              <c:f>CurzonAhlborn!$AH$9:$AH$29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CurzonAhlborn!$AL$9:$AL$29</c:f>
              <c:numCache/>
            </c:numRef>
          </c:xVal>
          <c:yVal>
            <c:numRef>
              <c:f>CurzonAhlborn!$AM$9:$AM$29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CurzonAhlborn!$AQ$9:$AQ$29</c:f>
              <c:numCache/>
            </c:numRef>
          </c:xVal>
          <c:yVal>
            <c:numRef>
              <c:f>CurzonAhlborn!$AR$9:$AR$29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CurzonAhlborn!$AV$9:$AV$29</c:f>
              <c:numCache/>
            </c:numRef>
          </c:xVal>
          <c:yVal>
            <c:numRef>
              <c:f>CurzonAhlborn!$AW$9:$AW$29</c:f>
              <c:numCache/>
            </c:numRef>
          </c:yVal>
          <c:smooth val="0"/>
        </c:ser>
        <c:ser>
          <c:idx val="5"/>
          <c:order val="5"/>
          <c:tx>
            <c:strRef>
              <c:f>CurzonAhlborn!$J$6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CurzonAhlborn!$K$9:$K$29</c:f>
              <c:numCache/>
            </c:numRef>
          </c:xVal>
          <c:yVal>
            <c:numRef>
              <c:f>CurzonAhlborn!$L$9:$L$29</c:f>
              <c:numCache/>
            </c:numRef>
          </c:yVal>
          <c:smooth val="0"/>
        </c:ser>
        <c:ser>
          <c:idx val="6"/>
          <c:order val="6"/>
          <c:tx>
            <c:strRef>
              <c:f>CurzonAhlborn!$D$6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CurzonAhlborn!$E$9:$E$29</c:f>
              <c:numCache/>
            </c:numRef>
          </c:xVal>
          <c:yVal>
            <c:numRef>
              <c:f>CurzonAhlborn!$F$9:$F$29</c:f>
              <c:numCache/>
            </c:numRef>
          </c:yVal>
          <c:smooth val="0"/>
        </c:ser>
        <c:ser>
          <c:idx val="7"/>
          <c:order val="7"/>
          <c:tx>
            <c:strRef>
              <c:f>CurzonAhlborn!$P$6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CurzonAhlborn!$Q$9:$Q$29</c:f>
              <c:numCache/>
            </c:numRef>
          </c:xVal>
          <c:yVal>
            <c:numRef>
              <c:f>CurzonAhlborn!$R$9:$R$29</c:f>
              <c:numCache/>
            </c:numRef>
          </c:yVal>
          <c:smooth val="0"/>
        </c:ser>
        <c:ser>
          <c:idx val="8"/>
          <c:order val="8"/>
          <c:tx>
            <c:strRef>
              <c:f>CurzonAhlborn!$U$6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CurzonAhlborn!$V$9:$V$29</c:f>
              <c:numCache/>
            </c:numRef>
          </c:xVal>
          <c:yVal>
            <c:numRef>
              <c:f>CurzonAhlborn!$W$9:$W$29</c:f>
              <c:numCache/>
            </c:numRef>
          </c:yVal>
          <c:smooth val="0"/>
        </c:ser>
        <c:axId val="26978313"/>
        <c:axId val="41478226"/>
      </c:scatterChart>
      <c:valAx>
        <c:axId val="26978313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41478226"/>
        <c:crosses val="autoZero"/>
        <c:crossBetween val="midCat"/>
        <c:dispUnits/>
      </c:valAx>
      <c:valAx>
        <c:axId val="41478226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26978313"/>
        <c:crosses val="autoZero"/>
        <c:crossBetween val="midCat"/>
        <c:dispUnits/>
        <c:majorUnit val="0.2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interior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CurzonAhlborn!$D$77:$D$160</c:f>
              <c:strCache/>
            </c:strRef>
          </c:xVal>
          <c:yVal>
            <c:numRef>
              <c:f>CurzonAhlborn!$F$77:$F$160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CurzonAhlborn!$AA$9:$AA$29</c:f>
              <c:numCache/>
            </c:numRef>
          </c:xVal>
          <c:yVal>
            <c:numRef>
              <c:f>CurzonAhlborn!$AC$9:$AC$29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CurzonAhlborn!$AF$9:$AF$29</c:f>
              <c:numCache/>
            </c:numRef>
          </c:xVal>
          <c:yVal>
            <c:numRef>
              <c:f>CurzonAhlborn!$AH$9:$AH$29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CurzonAhlborn!$AK$9:$AK$29</c:f>
              <c:numCache/>
            </c:numRef>
          </c:xVal>
          <c:yVal>
            <c:numRef>
              <c:f>CurzonAhlborn!$AM$9:$AM$29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CurzonAhlborn!$AP$9:$AP$29</c:f>
              <c:numCache/>
            </c:numRef>
          </c:xVal>
          <c:yVal>
            <c:numRef>
              <c:f>CurzonAhlborn!$AR$9:$AR$29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CurzonAhlborn!$AU$9:$AU$29</c:f>
              <c:numCache/>
            </c:numRef>
          </c:xVal>
          <c:yVal>
            <c:numRef>
              <c:f>CurzonAhlborn!$AW$9:$AW$29</c:f>
              <c:numCache/>
            </c:numRef>
          </c:yVal>
          <c:smooth val="0"/>
        </c:ser>
        <c:ser>
          <c:idx val="6"/>
          <c:order val="6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CurzonAhlborn!$D$9:$D$29</c:f>
              <c:numCache/>
            </c:numRef>
          </c:xVal>
          <c:yVal>
            <c:numRef>
              <c:f>CurzonAhlborn!$F$9:$F$29</c:f>
              <c:numCache/>
            </c:numRef>
          </c:yVal>
          <c:smooth val="0"/>
        </c:ser>
        <c:ser>
          <c:idx val="7"/>
          <c:order val="7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CurzonAhlborn!$J$9:$J$29</c:f>
              <c:numCache/>
            </c:numRef>
          </c:xVal>
          <c:yVal>
            <c:numRef>
              <c:f>CurzonAhlborn!$L$9:$L$29</c:f>
              <c:numCache/>
            </c:numRef>
          </c:yVal>
          <c:smooth val="0"/>
        </c:ser>
        <c:ser>
          <c:idx val="8"/>
          <c:order val="8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CurzonAhlborn!$P$9:$P$29</c:f>
              <c:numCache/>
            </c:numRef>
          </c:xVal>
          <c:yVal>
            <c:numRef>
              <c:f>CurzonAhlborn!$R$9:$R$29</c:f>
              <c:numCache/>
            </c:numRef>
          </c:yVal>
          <c:smooth val="0"/>
        </c:ser>
        <c:ser>
          <c:idx val="9"/>
          <c:order val="9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CurzonAhlborn!$U$9:$U$29</c:f>
              <c:numCache/>
            </c:numRef>
          </c:xVal>
          <c:yVal>
            <c:numRef>
              <c:f>CurzonAhlborn!$W$9:$W$29</c:f>
              <c:numCache/>
            </c:numRef>
          </c:yVal>
          <c:smooth val="0"/>
        </c:ser>
        <c:ser>
          <c:idx val="10"/>
          <c:order val="10"/>
          <c:tx>
            <c:v>black2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CurzonAhlborn!$D$54:$D$74</c:f>
              <c:numCache/>
            </c:numRef>
          </c:xVal>
          <c:yVal>
            <c:numRef>
              <c:f>CurzonAhlborn!$F$54:$F$74</c:f>
              <c:numCache/>
            </c:numRef>
          </c:yVal>
          <c:smooth val="0"/>
        </c:ser>
        <c:ser>
          <c:idx val="11"/>
          <c:order val="11"/>
          <c:tx>
            <c:v>blue2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CurzonAhlborn!$J$54:$J$74</c:f>
              <c:numCache/>
            </c:numRef>
          </c:xVal>
          <c:yVal>
            <c:numRef>
              <c:f>CurzonAhlborn!$L$54:$L$74</c:f>
              <c:numCache/>
            </c:numRef>
          </c:yVal>
          <c:smooth val="0"/>
        </c:ser>
        <c:ser>
          <c:idx val="12"/>
          <c:order val="12"/>
          <c:tx>
            <c:v>magenta2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CurzonAhlborn!$P$54:$P$74</c:f>
              <c:numCache/>
            </c:numRef>
          </c:xVal>
          <c:yVal>
            <c:numRef>
              <c:f>CurzonAhlborn!$R$54:$R$74</c:f>
              <c:numCache/>
            </c:numRef>
          </c:yVal>
          <c:smooth val="0"/>
        </c:ser>
        <c:ser>
          <c:idx val="13"/>
          <c:order val="13"/>
          <c:tx>
            <c:v>red2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CurzonAhlborn!$U$54:$U$74</c:f>
              <c:numCache/>
            </c:numRef>
          </c:xVal>
          <c:yVal>
            <c:numRef>
              <c:f>CurzonAhlborn!$W$54:$W$74</c:f>
              <c:numCache/>
            </c:numRef>
          </c:yVal>
          <c:smooth val="0"/>
        </c:ser>
        <c:axId val="37759715"/>
        <c:axId val="4293116"/>
      </c:scatterChart>
      <c:valAx>
        <c:axId val="37759715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4293116"/>
        <c:crosses val="autoZero"/>
        <c:crossBetween val="midCat"/>
        <c:dispUnits/>
      </c:valAx>
      <c:valAx>
        <c:axId val="4293116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37759715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'CurzonAhlborn-lame'!$AA$9:$AA$29</c:f>
              <c:numCache/>
            </c:numRef>
          </c:xVal>
          <c:yVal>
            <c:numRef>
              <c:f>'CurzonAhlborn-lame'!$AC$9:$AC$29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'CurzonAhlborn-lame'!$AF$9:$AF$29</c:f>
              <c:numCache/>
            </c:numRef>
          </c:xVal>
          <c:yVal>
            <c:numRef>
              <c:f>'CurzonAhlborn-lame'!$AH$9:$AH$29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'CurzonAhlborn-lame'!$AK$9:$AK$29</c:f>
              <c:numCache/>
            </c:numRef>
          </c:xVal>
          <c:yVal>
            <c:numRef>
              <c:f>'CurzonAhlborn-lame'!$AM$9:$AM$29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'CurzonAhlborn-lame'!$AP$9:$AP$29</c:f>
              <c:numCache/>
            </c:numRef>
          </c:xVal>
          <c:yVal>
            <c:numRef>
              <c:f>'CurzonAhlborn-lame'!$AR$9:$AR$29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'CurzonAhlborn-lame'!$AU$9:$AU$29</c:f>
              <c:numCache/>
            </c:numRef>
          </c:xVal>
          <c:yVal>
            <c:numRef>
              <c:f>'CurzonAhlborn-lame'!$AW$9:$AW$29</c:f>
              <c:numCache/>
            </c:numRef>
          </c:yVal>
          <c:smooth val="0"/>
        </c:ser>
        <c:ser>
          <c:idx val="5"/>
          <c:order val="5"/>
          <c:tx>
            <c:v>black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'CurzonAhlborn-lame'!$D$9:$D$29</c:f>
              <c:numCache/>
            </c:numRef>
          </c:xVal>
          <c:yVal>
            <c:numRef>
              <c:f>'CurzonAhlborn-lame'!$F$9:$F$29</c:f>
              <c:numCache/>
            </c:numRef>
          </c:yVal>
          <c:smooth val="0"/>
        </c:ser>
        <c:ser>
          <c:idx val="6"/>
          <c:order val="6"/>
          <c:tx>
            <c:v>blue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'CurzonAhlborn-lame'!$J$9:$J$29</c:f>
              <c:numCache/>
            </c:numRef>
          </c:xVal>
          <c:yVal>
            <c:numRef>
              <c:f>'CurzonAhlborn-lame'!$L$9:$L$29</c:f>
              <c:numCache/>
            </c:numRef>
          </c:yVal>
          <c:smooth val="0"/>
        </c:ser>
        <c:ser>
          <c:idx val="7"/>
          <c:order val="7"/>
          <c:tx>
            <c:v>magenta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'CurzonAhlborn-lame'!$P$9:$P$29</c:f>
              <c:numCache/>
            </c:numRef>
          </c:xVal>
          <c:yVal>
            <c:numRef>
              <c:f>'CurzonAhlborn-lame'!$R$9:$R$29</c:f>
              <c:numCache/>
            </c:numRef>
          </c:yVal>
          <c:smooth val="0"/>
        </c:ser>
        <c:ser>
          <c:idx val="8"/>
          <c:order val="8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'CurzonAhlborn-lame'!$U$9:$U$29</c:f>
              <c:numCache/>
            </c:numRef>
          </c:xVal>
          <c:yVal>
            <c:numRef>
              <c:f>'CurzonAhlborn-lame'!$W$9:$W$29</c:f>
              <c:numCache/>
            </c:numRef>
          </c:yVal>
          <c:smooth val="0"/>
        </c:ser>
        <c:axId val="38638045"/>
        <c:axId val="12198086"/>
      </c:scatterChart>
      <c:valAx>
        <c:axId val="38638045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12198086"/>
        <c:crosses val="autoZero"/>
        <c:crossBetween val="midCat"/>
        <c:dispUnits/>
      </c:valAx>
      <c:valAx>
        <c:axId val="12198086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38638045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9</xdr:row>
      <xdr:rowOff>57150</xdr:rowOff>
    </xdr:from>
    <xdr:to>
      <xdr:col>13</xdr:col>
      <xdr:colOff>523875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3600450" y="1600200"/>
        <a:ext cx="58864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695325</xdr:colOff>
      <xdr:row>45</xdr:row>
      <xdr:rowOff>171450</xdr:rowOff>
    </xdr:from>
    <xdr:to>
      <xdr:col>28</xdr:col>
      <xdr:colOff>609600</xdr:colOff>
      <xdr:row>64</xdr:row>
      <xdr:rowOff>152400</xdr:rowOff>
    </xdr:to>
    <xdr:graphicFrame>
      <xdr:nvGraphicFramePr>
        <xdr:cNvPr id="2" name="Chart 2"/>
        <xdr:cNvGraphicFramePr/>
      </xdr:nvGraphicFramePr>
      <xdr:xfrm>
        <a:off x="12849225" y="7886700"/>
        <a:ext cx="60007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685800</xdr:colOff>
      <xdr:row>5</xdr:row>
      <xdr:rowOff>142875</xdr:rowOff>
    </xdr:from>
    <xdr:to>
      <xdr:col>25</xdr:col>
      <xdr:colOff>352425</xdr:colOff>
      <xdr:row>24</xdr:row>
      <xdr:rowOff>152400</xdr:rowOff>
    </xdr:to>
    <xdr:graphicFrame>
      <xdr:nvGraphicFramePr>
        <xdr:cNvPr id="3" name="Chart 3"/>
        <xdr:cNvGraphicFramePr/>
      </xdr:nvGraphicFramePr>
      <xdr:xfrm>
        <a:off x="10639425" y="1000125"/>
        <a:ext cx="586740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41</xdr:row>
      <xdr:rowOff>47625</xdr:rowOff>
    </xdr:from>
    <xdr:to>
      <xdr:col>15</xdr:col>
      <xdr:colOff>361950</xdr:colOff>
      <xdr:row>59</xdr:row>
      <xdr:rowOff>85725</xdr:rowOff>
    </xdr:to>
    <xdr:graphicFrame>
      <xdr:nvGraphicFramePr>
        <xdr:cNvPr id="4" name="Chart 4"/>
        <xdr:cNvGraphicFramePr/>
      </xdr:nvGraphicFramePr>
      <xdr:xfrm>
        <a:off x="4505325" y="7077075"/>
        <a:ext cx="581025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34</xdr:row>
      <xdr:rowOff>9525</xdr:rowOff>
    </xdr:from>
    <xdr:to>
      <xdr:col>17</xdr:col>
      <xdr:colOff>228600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5800725" y="5838825"/>
        <a:ext cx="5886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295275</xdr:colOff>
      <xdr:row>30</xdr:row>
      <xdr:rowOff>9525</xdr:rowOff>
    </xdr:from>
    <xdr:to>
      <xdr:col>29</xdr:col>
      <xdr:colOff>200025</xdr:colOff>
      <xdr:row>48</xdr:row>
      <xdr:rowOff>133350</xdr:rowOff>
    </xdr:to>
    <xdr:graphicFrame>
      <xdr:nvGraphicFramePr>
        <xdr:cNvPr id="2" name="Chart 2"/>
        <xdr:cNvGraphicFramePr/>
      </xdr:nvGraphicFramePr>
      <xdr:xfrm>
        <a:off x="13144500" y="5153025"/>
        <a:ext cx="67151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161925</xdr:colOff>
      <xdr:row>30</xdr:row>
      <xdr:rowOff>142875</xdr:rowOff>
    </xdr:from>
    <xdr:to>
      <xdr:col>26</xdr:col>
      <xdr:colOff>619125</xdr:colOff>
      <xdr:row>50</xdr:row>
      <xdr:rowOff>28575</xdr:rowOff>
    </xdr:to>
    <xdr:graphicFrame>
      <xdr:nvGraphicFramePr>
        <xdr:cNvPr id="3" name="Chart 3"/>
        <xdr:cNvGraphicFramePr/>
      </xdr:nvGraphicFramePr>
      <xdr:xfrm>
        <a:off x="11620500" y="5286375"/>
        <a:ext cx="657225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609600</xdr:colOff>
      <xdr:row>29</xdr:row>
      <xdr:rowOff>85725</xdr:rowOff>
    </xdr:from>
    <xdr:to>
      <xdr:col>22</xdr:col>
      <xdr:colOff>142875</xdr:colOff>
      <xdr:row>47</xdr:row>
      <xdr:rowOff>161925</xdr:rowOff>
    </xdr:to>
    <xdr:graphicFrame>
      <xdr:nvGraphicFramePr>
        <xdr:cNvPr id="4" name="Chart 4"/>
        <xdr:cNvGraphicFramePr/>
      </xdr:nvGraphicFramePr>
      <xdr:xfrm>
        <a:off x="9572625" y="5057775"/>
        <a:ext cx="582930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11</xdr:row>
      <xdr:rowOff>161925</xdr:rowOff>
    </xdr:from>
    <xdr:to>
      <xdr:col>15</xdr:col>
      <xdr:colOff>47625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4114800" y="2047875"/>
        <a:ext cx="58864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619125</xdr:colOff>
      <xdr:row>14</xdr:row>
      <xdr:rowOff>9525</xdr:rowOff>
    </xdr:from>
    <xdr:to>
      <xdr:col>28</xdr:col>
      <xdr:colOff>533400</xdr:colOff>
      <xdr:row>32</xdr:row>
      <xdr:rowOff>114300</xdr:rowOff>
    </xdr:to>
    <xdr:graphicFrame>
      <xdr:nvGraphicFramePr>
        <xdr:cNvPr id="2" name="Chart 2"/>
        <xdr:cNvGraphicFramePr/>
      </xdr:nvGraphicFramePr>
      <xdr:xfrm>
        <a:off x="12773025" y="2409825"/>
        <a:ext cx="672465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9</xdr:row>
      <xdr:rowOff>95250</xdr:rowOff>
    </xdr:from>
    <xdr:to>
      <xdr:col>26</xdr:col>
      <xdr:colOff>361950</xdr:colOff>
      <xdr:row>28</xdr:row>
      <xdr:rowOff>95250</xdr:rowOff>
    </xdr:to>
    <xdr:graphicFrame>
      <xdr:nvGraphicFramePr>
        <xdr:cNvPr id="3" name="Chart 3"/>
        <xdr:cNvGraphicFramePr/>
      </xdr:nvGraphicFramePr>
      <xdr:xfrm>
        <a:off x="11353800" y="1638300"/>
        <a:ext cx="65817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495300</xdr:colOff>
      <xdr:row>13</xdr:row>
      <xdr:rowOff>28575</xdr:rowOff>
    </xdr:from>
    <xdr:to>
      <xdr:col>16</xdr:col>
      <xdr:colOff>666750</xdr:colOff>
      <xdr:row>31</xdr:row>
      <xdr:rowOff>57150</xdr:rowOff>
    </xdr:to>
    <xdr:graphicFrame>
      <xdr:nvGraphicFramePr>
        <xdr:cNvPr id="4" name="Chart 4"/>
        <xdr:cNvGraphicFramePr/>
      </xdr:nvGraphicFramePr>
      <xdr:xfrm>
        <a:off x="5619750" y="2257425"/>
        <a:ext cx="581025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2"/>
  <sheetViews>
    <sheetView zoomScale="75" zoomScaleNormal="75" zoomScaleSheetLayoutView="1" workbookViewId="0" topLeftCell="A1">
      <selection activeCell="E3" sqref="E3"/>
    </sheetView>
  </sheetViews>
  <sheetFormatPr defaultColWidth="9.00390625" defaultRowHeight="12.75"/>
  <cols>
    <col min="1" max="1" width="9.125" style="8" customWidth="1"/>
    <col min="2" max="2" width="10.625" style="8" customWidth="1"/>
    <col min="3" max="3" width="4.125" style="8" customWidth="1"/>
    <col min="4" max="4" width="13.75390625" style="8" customWidth="1"/>
    <col min="5" max="5" width="11.375" style="8" customWidth="1"/>
    <col min="6" max="8" width="9.125" style="8" customWidth="1"/>
    <col min="9" max="9" width="2.50390625" style="8" customWidth="1"/>
    <col min="10" max="10" width="9.125" style="8" customWidth="1"/>
    <col min="11" max="11" width="11.125" style="8" customWidth="1"/>
    <col min="12" max="12" width="9.125" style="8" customWidth="1"/>
    <col min="13" max="13" width="9.375" style="8" customWidth="1"/>
    <col min="14" max="14" width="9.125" style="8" customWidth="1"/>
    <col min="15" max="15" width="3.875" style="8" customWidth="1"/>
    <col min="16" max="16" width="10.625" style="8" customWidth="1"/>
    <col min="17" max="19" width="9.125" style="8" customWidth="1"/>
    <col min="20" max="20" width="3.875" style="8" customWidth="1"/>
    <col min="21" max="24" width="9.125" style="8" customWidth="1"/>
    <col min="25" max="25" width="3.00390625" style="8" customWidth="1"/>
    <col min="26" max="30" width="9.125" style="8" customWidth="1"/>
    <col min="31" max="31" width="4.125" style="8" customWidth="1"/>
    <col min="32" max="35" width="9.125" style="8" customWidth="1"/>
    <col min="36" max="36" width="3.25390625" style="8" customWidth="1"/>
    <col min="37" max="40" width="9.125" style="8" customWidth="1"/>
    <col min="41" max="41" width="4.625" style="8" customWidth="1"/>
    <col min="42" max="45" width="9.125" style="8" customWidth="1"/>
    <col min="46" max="46" width="3.875" style="8" customWidth="1"/>
    <col min="47" max="256" width="9.125" style="8" customWidth="1"/>
  </cols>
  <sheetData>
    <row r="1" spans="1:43" ht="13.5">
      <c r="A1" s="8" t="s">
        <v>0</v>
      </c>
      <c r="B1" s="9">
        <v>2</v>
      </c>
      <c r="C1" s="9"/>
      <c r="D1" s="8" t="s">
        <v>1</v>
      </c>
      <c r="E1" s="8">
        <v>1</v>
      </c>
      <c r="G1" s="7" t="s">
        <v>2</v>
      </c>
      <c r="H1" s="3">
        <f>2/(E2-1)</f>
        <v>5.000000000000001</v>
      </c>
      <c r="K1" s="6">
        <f>R10*P29^($E$2-1)</f>
        <v>0.6058606999546627</v>
      </c>
      <c r="AA1" s="12" t="s">
        <v>3</v>
      </c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3.5">
      <c r="A2" s="8" t="s">
        <v>4</v>
      </c>
      <c r="B2" s="8">
        <f>B$1^(1/(E2-1))</f>
        <v>5.656854249492382</v>
      </c>
      <c r="D2" s="8" t="s">
        <v>5</v>
      </c>
      <c r="E2" s="8">
        <f>7/5</f>
        <v>1.4</v>
      </c>
      <c r="G2" s="7" t="s">
        <v>6</v>
      </c>
      <c r="H2" s="3">
        <f>H1/2</f>
        <v>2.5000000000000004</v>
      </c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7" ht="13.5">
      <c r="A3" s="8" t="s">
        <v>7</v>
      </c>
      <c r="B3" s="8">
        <f>B2^-E2</f>
        <v>0.0883883476483184</v>
      </c>
      <c r="D3" s="8" t="s">
        <v>8</v>
      </c>
      <c r="E3" s="9">
        <v>3.5</v>
      </c>
      <c r="P3" s="8" t="s">
        <v>9</v>
      </c>
      <c r="R3" s="8" t="s">
        <v>10</v>
      </c>
      <c r="U3" s="8" t="s">
        <v>9</v>
      </c>
      <c r="W3" s="8" t="s">
        <v>10</v>
      </c>
      <c r="AA3" s="8" t="s">
        <v>11</v>
      </c>
      <c r="AC3" s="8" t="s">
        <v>12</v>
      </c>
      <c r="AF3" s="11" t="s">
        <v>11</v>
      </c>
      <c r="AG3" s="11"/>
      <c r="AH3" s="11"/>
      <c r="AI3" s="11"/>
      <c r="AK3" s="8" t="s">
        <v>11</v>
      </c>
      <c r="AP3" s="11" t="s">
        <v>11</v>
      </c>
      <c r="AQ3" s="11"/>
      <c r="AR3" s="11"/>
      <c r="AS3" s="11"/>
      <c r="AU3" s="8" t="s">
        <v>11</v>
      </c>
    </row>
    <row r="4" spans="4:47" ht="13.5">
      <c r="D4" s="6">
        <f>B2^(1/20)</f>
        <v>1.0905077326652577</v>
      </c>
      <c r="G4" s="8" t="s">
        <v>13</v>
      </c>
      <c r="H4" s="8">
        <v>2</v>
      </c>
      <c r="P4" s="6">
        <f>(P9/E3-D29)/20</f>
        <v>-0.20203050891044225</v>
      </c>
      <c r="R4" s="6">
        <v>0</v>
      </c>
      <c r="U4" s="6">
        <f>(U9*$E$3-J29)/20</f>
        <v>0.03571428571428568</v>
      </c>
      <c r="W4" s="6">
        <v>0</v>
      </c>
      <c r="AA4" s="6">
        <f>(11-AA9)/20</f>
        <v>0.53</v>
      </c>
      <c r="AC4" s="8">
        <v>2</v>
      </c>
      <c r="AF4" s="4">
        <f>(6-AF9)/20</f>
        <v>0.29</v>
      </c>
      <c r="AG4" s="11"/>
      <c r="AH4" s="11"/>
      <c r="AI4" s="11"/>
      <c r="AK4" s="6">
        <f>(6-AK9)/20</f>
        <v>0.29500000000000004</v>
      </c>
      <c r="AP4" s="4">
        <f>(6-AP9)/20</f>
        <v>0.2975</v>
      </c>
      <c r="AQ4" s="11"/>
      <c r="AR4" s="11"/>
      <c r="AS4" s="11"/>
      <c r="AU4" s="6">
        <f>(6-AU9)/20</f>
        <v>0.29874999999999996</v>
      </c>
    </row>
    <row r="5" spans="4:45" ht="13.5">
      <c r="D5" s="6"/>
      <c r="AF5" s="11"/>
      <c r="AG5" s="11"/>
      <c r="AH5" s="11"/>
      <c r="AI5" s="11"/>
      <c r="AP5" s="11"/>
      <c r="AQ5" s="11"/>
      <c r="AR5" s="11"/>
      <c r="AS5" s="11"/>
    </row>
    <row r="6" spans="4:45" ht="13.5">
      <c r="D6" s="6" t="s">
        <v>14</v>
      </c>
      <c r="J6" s="8" t="s">
        <v>15</v>
      </c>
      <c r="P6" s="8" t="s">
        <v>16</v>
      </c>
      <c r="U6" s="8" t="s">
        <v>17</v>
      </c>
      <c r="AF6" s="11"/>
      <c r="AG6" s="11"/>
      <c r="AH6" s="11"/>
      <c r="AI6" s="11"/>
      <c r="AP6" s="11"/>
      <c r="AQ6" s="11"/>
      <c r="AR6" s="11"/>
      <c r="AS6" s="11"/>
    </row>
    <row r="7" spans="1:50" ht="13.5">
      <c r="A7" s="5"/>
      <c r="B7" s="5"/>
      <c r="D7" s="6"/>
      <c r="T7" s="6"/>
      <c r="U7" s="6"/>
      <c r="V7" s="6"/>
      <c r="Y7" s="6"/>
      <c r="Z7" s="6"/>
      <c r="AA7" s="6"/>
      <c r="AB7" s="6"/>
      <c r="AC7" s="6"/>
      <c r="AD7" s="6"/>
      <c r="AE7" s="6"/>
      <c r="AF7" s="4"/>
      <c r="AG7" s="4"/>
      <c r="AH7" s="4"/>
      <c r="AI7" s="4"/>
      <c r="AK7" s="6"/>
      <c r="AL7" s="6"/>
      <c r="AM7" s="6"/>
      <c r="AN7" s="6"/>
      <c r="AP7" s="4"/>
      <c r="AQ7" s="4"/>
      <c r="AR7" s="4"/>
      <c r="AS7" s="4"/>
      <c r="AU7" s="6"/>
      <c r="AV7" s="6"/>
      <c r="AW7" s="6"/>
      <c r="AX7" s="6"/>
    </row>
    <row r="8" spans="1:50" ht="13.5">
      <c r="A8" s="5"/>
      <c r="B8" s="5"/>
      <c r="D8" s="8" t="s">
        <v>18</v>
      </c>
      <c r="E8" s="6" t="s">
        <v>19</v>
      </c>
      <c r="F8" s="8" t="s">
        <v>20</v>
      </c>
      <c r="G8" s="8" t="s">
        <v>21</v>
      </c>
      <c r="H8" s="8" t="s">
        <v>22</v>
      </c>
      <c r="I8" s="6"/>
      <c r="J8" s="6" t="s">
        <v>18</v>
      </c>
      <c r="K8" s="6" t="s">
        <v>19</v>
      </c>
      <c r="L8" s="8" t="s">
        <v>20</v>
      </c>
      <c r="M8" s="8" t="s">
        <v>21</v>
      </c>
      <c r="N8" s="8" t="s">
        <v>22</v>
      </c>
      <c r="P8" s="8" t="s">
        <v>19</v>
      </c>
      <c r="Q8" s="8" t="s">
        <v>18</v>
      </c>
      <c r="R8" s="8" t="s">
        <v>20</v>
      </c>
      <c r="S8" s="8" t="s">
        <v>21</v>
      </c>
      <c r="U8" s="8" t="s">
        <v>19</v>
      </c>
      <c r="V8" s="8" t="s">
        <v>18</v>
      </c>
      <c r="W8" s="8" t="s">
        <v>20</v>
      </c>
      <c r="X8" s="8" t="s">
        <v>21</v>
      </c>
      <c r="AA8" s="12" t="s">
        <v>18</v>
      </c>
      <c r="AB8" s="12" t="s">
        <v>19</v>
      </c>
      <c r="AC8" s="12" t="s">
        <v>20</v>
      </c>
      <c r="AD8" s="12" t="s">
        <v>21</v>
      </c>
      <c r="AE8" s="12"/>
      <c r="AF8" s="11" t="s">
        <v>18</v>
      </c>
      <c r="AG8" s="11" t="s">
        <v>19</v>
      </c>
      <c r="AH8" s="11" t="s">
        <v>20</v>
      </c>
      <c r="AI8" s="11" t="s">
        <v>21</v>
      </c>
      <c r="AK8" s="12" t="s">
        <v>18</v>
      </c>
      <c r="AL8" s="12" t="s">
        <v>19</v>
      </c>
      <c r="AM8" s="12" t="s">
        <v>20</v>
      </c>
      <c r="AN8" s="12" t="s">
        <v>21</v>
      </c>
      <c r="AP8" s="11" t="s">
        <v>18</v>
      </c>
      <c r="AQ8" s="11" t="s">
        <v>19</v>
      </c>
      <c r="AR8" s="11" t="s">
        <v>20</v>
      </c>
      <c r="AS8" s="11" t="s">
        <v>21</v>
      </c>
      <c r="AU8" s="12" t="s">
        <v>18</v>
      </c>
      <c r="AV8" s="12" t="s">
        <v>19</v>
      </c>
      <c r="AW8" s="12" t="s">
        <v>20</v>
      </c>
      <c r="AX8" s="12" t="s">
        <v>21</v>
      </c>
    </row>
    <row r="9" spans="2:50" ht="13.5">
      <c r="B9" s="10"/>
      <c r="C9" s="6"/>
      <c r="D9" s="6">
        <v>1</v>
      </c>
      <c r="E9" s="6">
        <f>E$1/D9^$E$2</f>
        <v>1</v>
      </c>
      <c r="F9" s="6">
        <f>$D9*E9</f>
        <v>1</v>
      </c>
      <c r="G9" s="6">
        <f>LN(D9)+$H$2*LN(F9)+$H$4</f>
        <v>2</v>
      </c>
      <c r="H9" s="10">
        <f>E9*D9^$E$2</f>
        <v>1</v>
      </c>
      <c r="I9" s="6"/>
      <c r="J9" s="6">
        <f>P29</f>
        <v>1.616244071283536</v>
      </c>
      <c r="K9" s="6">
        <f>K$1/J9^$E$2</f>
        <v>0.30935921676911476</v>
      </c>
      <c r="L9" s="6">
        <f>$J9*K9</f>
        <v>0.5</v>
      </c>
      <c r="M9" s="6">
        <f>LN(J9)+$H$2*LN(L9)+$H$4</f>
        <v>0.747237031504631</v>
      </c>
      <c r="N9" s="10">
        <f>K9*J9^$E$2</f>
        <v>0.6058606999546627</v>
      </c>
      <c r="P9" s="6">
        <f>D29</f>
        <v>5.656854249492383</v>
      </c>
      <c r="Q9" s="6">
        <f>R9/P9</f>
        <v>0.08838834764831839</v>
      </c>
      <c r="R9" s="6">
        <f>F29</f>
        <v>0.5</v>
      </c>
      <c r="S9" s="6">
        <f>LN(P9)+$H$2*LN(R9)+$H$4</f>
        <v>2</v>
      </c>
      <c r="U9" s="6">
        <f>J29</f>
        <v>0.2857142857142854</v>
      </c>
      <c r="V9" s="6">
        <f>W9/U9</f>
        <v>3.5000000000000036</v>
      </c>
      <c r="W9" s="6">
        <f>F9</f>
        <v>1</v>
      </c>
      <c r="X9" s="6">
        <f>LN(U9)+$H$2*LN(W9)+$H$4</f>
        <v>0.747237031504631</v>
      </c>
      <c r="AA9" s="2">
        <f>0.05/AB9</f>
        <v>0.4</v>
      </c>
      <c r="AB9" s="12">
        <f>1/8</f>
        <v>0.125</v>
      </c>
      <c r="AC9" s="2">
        <f>AA9*AB9</f>
        <v>0.05</v>
      </c>
      <c r="AD9" s="2">
        <f>LN(AA9)+$H$2*LN(AC9)+$H$4</f>
        <v>-6.405621415759134</v>
      </c>
      <c r="AE9" s="12"/>
      <c r="AF9" s="4">
        <f>0.05/AG9</f>
        <v>0.2</v>
      </c>
      <c r="AG9" s="11">
        <f>AB9*$AC$4</f>
        <v>0.25</v>
      </c>
      <c r="AH9" s="4">
        <f>AF9*AG9</f>
        <v>0.05</v>
      </c>
      <c r="AI9" s="4">
        <f>LN(AF9)+$H$2*LN(AH9)+$H$4</f>
        <v>-7.098768596319079</v>
      </c>
      <c r="AK9" s="2">
        <f>0.05/AL9</f>
        <v>0.1</v>
      </c>
      <c r="AL9" s="11">
        <f>AG9*$AC$4</f>
        <v>0.5</v>
      </c>
      <c r="AM9" s="2">
        <f>AK9*AL9</f>
        <v>0.05</v>
      </c>
      <c r="AN9" s="2">
        <f>LN(AK9)+$H$2*LN(AM9)+$H$4</f>
        <v>-7.791915776879025</v>
      </c>
      <c r="AP9" s="4">
        <f>0.05/AQ9</f>
        <v>0.05</v>
      </c>
      <c r="AQ9" s="11">
        <f>AL9*$AC$4</f>
        <v>1</v>
      </c>
      <c r="AR9" s="4">
        <f>AP9*AQ9</f>
        <v>0.05</v>
      </c>
      <c r="AS9" s="4">
        <f>LN(AP9)+$H$2*LN(AR9)+$H$4</f>
        <v>-8.48506295743897</v>
      </c>
      <c r="AU9" s="2">
        <f>0.05/AV9</f>
        <v>0.025</v>
      </c>
      <c r="AV9" s="11">
        <f>AQ9*$AC$4</f>
        <v>2</v>
      </c>
      <c r="AW9" s="2">
        <f>AU9*AV9</f>
        <v>0.05</v>
      </c>
      <c r="AX9" s="2">
        <f>LN(AU9)+$H$2*LN(AW9)+$H$4</f>
        <v>-9.178210137998915</v>
      </c>
    </row>
    <row r="10" spans="1:50" ht="13.5">
      <c r="A10" s="10"/>
      <c r="B10" s="10"/>
      <c r="C10" s="6"/>
      <c r="D10" s="6">
        <f>D9*D$4</f>
        <v>1.0905077326652577</v>
      </c>
      <c r="E10" s="6">
        <f>E$1/D10^$E$2</f>
        <v>0.8857675191023605</v>
      </c>
      <c r="F10" s="6">
        <f>$D10*E10</f>
        <v>0.9659363289248455</v>
      </c>
      <c r="G10" s="6">
        <f>LN(D10)+$H$2*LN(F10)+$H$4</f>
        <v>1.9999999999999998</v>
      </c>
      <c r="H10" s="10">
        <f>E10*D10^$E$2</f>
        <v>1</v>
      </c>
      <c r="I10" s="6"/>
      <c r="J10" s="6">
        <f>J9/D$4</f>
        <v>1.4821023481725812</v>
      </c>
      <c r="K10" s="6">
        <f>K$1/J10^$E$2</f>
        <v>0.34925554403103465</v>
      </c>
      <c r="L10" s="6">
        <f>$J10*K10</f>
        <v>0.5176324619206888</v>
      </c>
      <c r="M10" s="6">
        <f>LN(J10)+$H$2*LN(L10)+$H$4</f>
        <v>0.747237031504631</v>
      </c>
      <c r="N10" s="10">
        <f>K10*J10^$E$2</f>
        <v>0.6058606999546627</v>
      </c>
      <c r="P10" s="6">
        <f>P9+P$4</f>
        <v>5.454823740581941</v>
      </c>
      <c r="Q10" s="6">
        <f>R10/P10</f>
        <v>0.09166199015381167</v>
      </c>
      <c r="R10" s="6">
        <f>R9+R$4</f>
        <v>0.5</v>
      </c>
      <c r="S10" s="6">
        <f>LN(P10)+$H$2*LN(R10)+$H$4</f>
        <v>1.9636323558291255</v>
      </c>
      <c r="U10" s="6">
        <f>U9+U$4</f>
        <v>0.3214285714285711</v>
      </c>
      <c r="V10" s="6">
        <f>W10/U10</f>
        <v>3.1111111111111143</v>
      </c>
      <c r="W10" s="6">
        <f>W9+W$4</f>
        <v>1</v>
      </c>
      <c r="X10" s="6">
        <f>LN(U10)+$H$2*LN(W10)+$H$4</f>
        <v>0.8650200671610144</v>
      </c>
      <c r="AA10" s="2">
        <f>AA9+AA$4</f>
        <v>0.93</v>
      </c>
      <c r="AB10" s="12">
        <f>AB9</f>
        <v>0.125</v>
      </c>
      <c r="AC10" s="2">
        <f>AA10*AB10</f>
        <v>0.11625</v>
      </c>
      <c r="AD10" s="2">
        <f>LN(AA10)+$H$2*LN(AC10)+$H$4</f>
        <v>-3.452601279121515</v>
      </c>
      <c r="AE10" s="2"/>
      <c r="AF10" s="4">
        <f>AF9+AF$4</f>
        <v>0.49</v>
      </c>
      <c r="AG10" s="11">
        <f>AG9</f>
        <v>0.25</v>
      </c>
      <c r="AH10" s="4">
        <f>AF10*AG10</f>
        <v>0.1225</v>
      </c>
      <c r="AI10" s="4">
        <f>LN(AF10)+$H$2*LN(AH10)+$H$4</f>
        <v>-3.962460510370854</v>
      </c>
      <c r="AK10" s="2">
        <f>AK9+AK$4</f>
        <v>0.395</v>
      </c>
      <c r="AL10" s="12">
        <f>AL9</f>
        <v>0.5</v>
      </c>
      <c r="AM10" s="2">
        <f>AK10*AL10</f>
        <v>0.1975</v>
      </c>
      <c r="AN10" s="2">
        <f>LN(AK10)+$H$2*LN(AM10)+$H$4</f>
        <v>-2.9839112506834162</v>
      </c>
      <c r="AP10" s="4">
        <f>AP9+AP$4</f>
        <v>0.3475</v>
      </c>
      <c r="AQ10" s="11">
        <f>AQ9</f>
        <v>1</v>
      </c>
      <c r="AR10" s="4">
        <f>AP10*AQ10</f>
        <v>0.3475</v>
      </c>
      <c r="AS10" s="4">
        <f>LN(AP10)+$H$2*LN(AR10)+$H$4</f>
        <v>-1.6994671489205162</v>
      </c>
      <c r="AU10" s="2">
        <f>AU9+AU$4</f>
        <v>0.32375</v>
      </c>
      <c r="AV10" s="12">
        <f>AV9</f>
        <v>2</v>
      </c>
      <c r="AW10" s="2">
        <f>AU10*AV10</f>
        <v>0.6475</v>
      </c>
      <c r="AX10" s="2">
        <f>LN(AU10)+$H$2*LN(AW10)+$H$4</f>
        <v>-0.21437487948950018</v>
      </c>
    </row>
    <row r="11" spans="1:50" ht="13.5">
      <c r="A11" s="10"/>
      <c r="B11" s="10"/>
      <c r="C11" s="6"/>
      <c r="D11" s="6">
        <f>D10*D$4</f>
        <v>1.189207115002721</v>
      </c>
      <c r="E11" s="6">
        <f>E$1/D11^$E$2</f>
        <v>0.7845840978967508</v>
      </c>
      <c r="F11" s="6">
        <f>$D11*E11</f>
        <v>0.9330329915368074</v>
      </c>
      <c r="G11" s="6">
        <f>LN(D11)+$H$2*LN(F11)+$H$4</f>
        <v>2</v>
      </c>
      <c r="H11" s="10">
        <f>E11*D11^$E$2</f>
        <v>0.9999999999999999</v>
      </c>
      <c r="I11" s="6"/>
      <c r="J11" s="6">
        <f>J10/D$4</f>
        <v>1.3590938457173944</v>
      </c>
      <c r="K11" s="6">
        <f>K$1/J11^$E$2</f>
        <v>0.39429707739223857</v>
      </c>
      <c r="L11" s="6">
        <f>$J11*K11</f>
        <v>0.5358867312681467</v>
      </c>
      <c r="M11" s="6">
        <f>LN(J11)+$H$2*LN(L11)+$H$4</f>
        <v>0.7472370315046313</v>
      </c>
      <c r="N11" s="10">
        <f>K11*J11^$E$2</f>
        <v>0.6058606999546627</v>
      </c>
      <c r="O11" s="10"/>
      <c r="P11" s="6">
        <f>P10+P$4</f>
        <v>5.2527932316714985</v>
      </c>
      <c r="Q11" s="6">
        <f>R11/P11</f>
        <v>0.09518745131357366</v>
      </c>
      <c r="R11" s="6">
        <f>R10+R$4</f>
        <v>0.5</v>
      </c>
      <c r="S11" s="6">
        <f>LN(P11)+$H$2*LN(R11)+$H$4</f>
        <v>1.9258920278462783</v>
      </c>
      <c r="U11" s="6">
        <f>U10+U$4</f>
        <v>0.3571428571428568</v>
      </c>
      <c r="V11" s="6">
        <f>W11/U11</f>
        <v>2.8000000000000025</v>
      </c>
      <c r="W11" s="6">
        <f>W10+W$4</f>
        <v>1</v>
      </c>
      <c r="X11" s="6">
        <f>LN(U11)+$H$2*LN(W11)+$H$4</f>
        <v>0.9703805828188408</v>
      </c>
      <c r="AA11" s="2">
        <f>AA10+AA$4</f>
        <v>1.46</v>
      </c>
      <c r="AB11" s="12">
        <f>AB10</f>
        <v>0.125</v>
      </c>
      <c r="AC11" s="2">
        <f>AA11*AB11</f>
        <v>0.1825</v>
      </c>
      <c r="AD11" s="2">
        <f>LN(AA11)+$H$2*LN(AC11)+$H$4</f>
        <v>-1.8740763291787332</v>
      </c>
      <c r="AE11" s="2"/>
      <c r="AF11" s="4">
        <f>AF10+AF$4</f>
        <v>0.78</v>
      </c>
      <c r="AG11" s="11">
        <f>AG10</f>
        <v>0.25</v>
      </c>
      <c r="AH11" s="4">
        <f>AF11*AG11</f>
        <v>0.195</v>
      </c>
      <c r="AI11" s="4">
        <f>LN(AF11)+$H$2*LN(AH11)+$H$4</f>
        <v>-2.335350660344475</v>
      </c>
      <c r="AK11" s="2">
        <f>AK10+AK$4</f>
        <v>0.6900000000000001</v>
      </c>
      <c r="AL11" s="12">
        <f>AL10</f>
        <v>0.5</v>
      </c>
      <c r="AM11" s="2">
        <f>AK11*AL11</f>
        <v>0.34500000000000003</v>
      </c>
      <c r="AN11" s="2">
        <f>LN(AK11)+$H$2*LN(AM11)+$H$4</f>
        <v>-1.0315908362677755</v>
      </c>
      <c r="AP11" s="4">
        <f>AP10+AP$4</f>
        <v>0.645</v>
      </c>
      <c r="AQ11" s="11">
        <f>AQ10</f>
        <v>1</v>
      </c>
      <c r="AR11" s="4">
        <f>AP11*AQ11</f>
        <v>0.645</v>
      </c>
      <c r="AS11" s="4">
        <f>LN(AP11)+$H$2*LN(AR11)+$H$4</f>
        <v>0.46523263234772383</v>
      </c>
      <c r="AU11" s="2">
        <f>AU10+AU$4</f>
        <v>0.6224999999999999</v>
      </c>
      <c r="AV11" s="12">
        <f>AV10</f>
        <v>2</v>
      </c>
      <c r="AW11" s="2">
        <f>AU11*AV11</f>
        <v>1.2449999999999999</v>
      </c>
      <c r="AX11" s="2">
        <f>LN(AU11)+$H$2*LN(AW11)+$H$4</f>
        <v>2.073827174148403</v>
      </c>
    </row>
    <row r="12" spans="1:50" ht="13.5">
      <c r="A12" s="10"/>
      <c r="B12" s="10"/>
      <c r="C12" s="6"/>
      <c r="D12" s="6">
        <f>D11*D$4</f>
        <v>1.2968395546510096</v>
      </c>
      <c r="E12" s="6">
        <f>E$1/D12^$E$2</f>
        <v>0.6949591099211685</v>
      </c>
      <c r="F12" s="6">
        <f>$D12*E12</f>
        <v>0.9012504626108302</v>
      </c>
      <c r="G12" s="6">
        <f>LN(D12)+$H$2*LN(F12)+$H$4</f>
        <v>1.9999999999999998</v>
      </c>
      <c r="H12" s="10">
        <f>E12*D12^$E$2</f>
        <v>1</v>
      </c>
      <c r="I12" s="6"/>
      <c r="J12" s="6">
        <f>J11/D$4</f>
        <v>1.2462945516174364</v>
      </c>
      <c r="K12" s="6">
        <f>K$1/J12^$E$2</f>
        <v>0.4451473652949256</v>
      </c>
      <c r="L12" s="6">
        <f>$J12*K12</f>
        <v>0.5547847360339224</v>
      </c>
      <c r="M12" s="6">
        <f>LN(J12)+$H$2*LN(L12)+$H$4</f>
        <v>0.7472370315046306</v>
      </c>
      <c r="N12" s="10">
        <f>K12*J12^$E$2</f>
        <v>0.6058606999546627</v>
      </c>
      <c r="O12" s="10"/>
      <c r="P12" s="6">
        <f>P11+P$4</f>
        <v>5.050762722761056</v>
      </c>
      <c r="Q12" s="6">
        <f>R12/P12</f>
        <v>0.09899494936611661</v>
      </c>
      <c r="R12" s="6">
        <f>R11+R$4</f>
        <v>0.5</v>
      </c>
      <c r="S12" s="6">
        <f>LN(P12)+$H$2*LN(R12)+$H$4</f>
        <v>1.886671314692997</v>
      </c>
      <c r="U12" s="6">
        <f>U11+U$4</f>
        <v>0.3928571428571425</v>
      </c>
      <c r="V12" s="6">
        <f>W12/U12</f>
        <v>2.5454545454545476</v>
      </c>
      <c r="W12" s="6">
        <f>W11+W$4</f>
        <v>1</v>
      </c>
      <c r="X12" s="6">
        <f>LN(U12)+$H$2*LN(W12)+$H$4</f>
        <v>1.0656907626231658</v>
      </c>
      <c r="AA12" s="2">
        <f>AA11+AA$4</f>
        <v>1.99</v>
      </c>
      <c r="AB12" s="12">
        <f>AB11</f>
        <v>0.125</v>
      </c>
      <c r="AC12" s="2">
        <f>AA12*AB12</f>
        <v>0.24875</v>
      </c>
      <c r="AD12" s="2">
        <f>LN(AA12)+$H$2*LN(AC12)+$H$4</f>
        <v>-0.7901326186221866</v>
      </c>
      <c r="AF12" s="4">
        <f>AF11+AF$4</f>
        <v>1.07</v>
      </c>
      <c r="AG12" s="11">
        <f>AG11</f>
        <v>0.25</v>
      </c>
      <c r="AH12" s="4">
        <f>AF12*AG12</f>
        <v>0.2675</v>
      </c>
      <c r="AI12" s="4">
        <f>LN(AF12)+$H$2*LN(AH12)+$H$4</f>
        <v>-1.228930633141375</v>
      </c>
      <c r="AK12" s="2">
        <f>AK11+AK$4</f>
        <v>0.9850000000000001</v>
      </c>
      <c r="AL12" s="12">
        <f>AL11</f>
        <v>0.5</v>
      </c>
      <c r="AM12" s="2">
        <f>AK12*AL12</f>
        <v>0.49250000000000005</v>
      </c>
      <c r="AN12" s="2">
        <f>LN(AK12)+$H$2*LN(AM12)+$H$4</f>
        <v>0.21423431626496825</v>
      </c>
      <c r="AP12" s="4">
        <f>AP11+AP$4</f>
        <v>0.9425</v>
      </c>
      <c r="AQ12" s="11">
        <f>AQ11</f>
        <v>1</v>
      </c>
      <c r="AR12" s="4">
        <f>AP12*AQ12</f>
        <v>0.9425</v>
      </c>
      <c r="AS12" s="4">
        <f>LN(AP12)+$H$2*LN(AR12)+$H$4</f>
        <v>1.7927322411901008</v>
      </c>
      <c r="AU12" s="2">
        <f>AU11+AU$4</f>
        <v>0.9212499999999999</v>
      </c>
      <c r="AV12" s="12">
        <f>AV11</f>
        <v>2</v>
      </c>
      <c r="AW12" s="2">
        <f>AU12*AV12</f>
        <v>1.8424999999999998</v>
      </c>
      <c r="AX12" s="2">
        <f>LN(AU12)+$H$2*LN(AW12)+$H$4</f>
        <v>3.445784527224796</v>
      </c>
    </row>
    <row r="13" spans="1:50" ht="13.5">
      <c r="A13" s="10"/>
      <c r="B13" s="10"/>
      <c r="C13" s="6"/>
      <c r="D13" s="6">
        <f>D12*D$4</f>
        <v>1.4142135623730951</v>
      </c>
      <c r="E13" s="6">
        <f>E$1/D13^$E$2</f>
        <v>0.615572206672458</v>
      </c>
      <c r="F13" s="6">
        <f>$D13*E13</f>
        <v>0.870550563296124</v>
      </c>
      <c r="G13" s="6">
        <f>LN(D13)+$H$2*LN(F13)+$H$4</f>
        <v>1.9999999999999996</v>
      </c>
      <c r="H13" s="10">
        <f>E13*D13^$E$2</f>
        <v>0.9999999999999999</v>
      </c>
      <c r="I13" s="6"/>
      <c r="J13" s="6">
        <f>J12/D$4</f>
        <v>1.142857142857142</v>
      </c>
      <c r="K13" s="6">
        <f>K$1/J13^$E$2</f>
        <v>0.5025555303112033</v>
      </c>
      <c r="L13" s="6">
        <f>$J13*K13</f>
        <v>0.5743491774985175</v>
      </c>
      <c r="M13" s="6">
        <f>LN(J13)+$H$2*LN(L13)+$H$4</f>
        <v>0.747237031504631</v>
      </c>
      <c r="N13" s="10">
        <f>K13*J13^$E$2</f>
        <v>0.6058606999546627</v>
      </c>
      <c r="O13" s="10"/>
      <c r="P13" s="6">
        <f>P12+P$4</f>
        <v>4.848732213850614</v>
      </c>
      <c r="Q13" s="6">
        <f>R13/P13</f>
        <v>0.10311973892303813</v>
      </c>
      <c r="R13" s="6">
        <f>R12+R$4</f>
        <v>0.5</v>
      </c>
      <c r="S13" s="6">
        <f>LN(P13)+$H$2*LN(R13)+$H$4</f>
        <v>1.845849320172742</v>
      </c>
      <c r="U13" s="6">
        <f>U12+U$4</f>
        <v>0.4285714285714282</v>
      </c>
      <c r="V13" s="6">
        <f>W13/U13</f>
        <v>2.3333333333333353</v>
      </c>
      <c r="W13" s="6">
        <f>W12+W$4</f>
        <v>1</v>
      </c>
      <c r="X13" s="6">
        <f>LN(U13)+$H$2*LN(W13)+$H$4</f>
        <v>1.1527021396127957</v>
      </c>
      <c r="AA13" s="2">
        <f>AA12+AA$4</f>
        <v>2.52</v>
      </c>
      <c r="AB13" s="12">
        <f>AB12</f>
        <v>0.125</v>
      </c>
      <c r="AC13" s="2">
        <f>AA13*AB13</f>
        <v>0.315</v>
      </c>
      <c r="AD13" s="2">
        <f>LN(AA13)+$H$2*LN(AC13)+$H$4</f>
        <v>0.03630230113207178</v>
      </c>
      <c r="AF13" s="4">
        <f>AF12+AF$4</f>
        <v>1.36</v>
      </c>
      <c r="AG13" s="11">
        <f>AG12</f>
        <v>0.25</v>
      </c>
      <c r="AH13" s="4">
        <f>AF13*AG13</f>
        <v>0.34</v>
      </c>
      <c r="AI13" s="4">
        <f>LN(AF13)+$H$2*LN(AH13)+$H$4</f>
        <v>-0.3895394536818646</v>
      </c>
      <c r="AK13" s="2">
        <f>AK12+AK$4</f>
        <v>1.2800000000000002</v>
      </c>
      <c r="AL13" s="12">
        <f>AL12</f>
        <v>0.5</v>
      </c>
      <c r="AM13" s="2">
        <f>AK13*AL13</f>
        <v>0.6400000000000001</v>
      </c>
      <c r="AN13" s="2">
        <f>LN(AK13)+$H$2*LN(AM13)+$H$4</f>
        <v>1.1311423213604774</v>
      </c>
      <c r="AP13" s="4">
        <f>AP12+AP$4</f>
        <v>1.24</v>
      </c>
      <c r="AQ13" s="11">
        <f>AQ12</f>
        <v>1</v>
      </c>
      <c r="AR13" s="4">
        <f>AP13*AQ13</f>
        <v>1.24</v>
      </c>
      <c r="AS13" s="4">
        <f>LN(AP13)+$H$2*LN(AR13)+$H$4</f>
        <v>2.7528898286593093</v>
      </c>
      <c r="AU13" s="2">
        <f>AU12+AU$4</f>
        <v>1.2199999999999998</v>
      </c>
      <c r="AV13" s="12">
        <f>AV12</f>
        <v>2</v>
      </c>
      <c r="AW13" s="2">
        <f>AU13*AV13</f>
        <v>2.4399999999999995</v>
      </c>
      <c r="AX13" s="2">
        <f>LN(AU13)+$H$2*LN(AW13)+$H$4</f>
        <v>4.428845957007941</v>
      </c>
    </row>
    <row r="14" spans="1:50" ht="13.5">
      <c r="A14" s="10"/>
      <c r="B14" s="10"/>
      <c r="C14" s="6"/>
      <c r="D14" s="6">
        <f>D13*D$4</f>
        <v>1.542210825407941</v>
      </c>
      <c r="E14" s="6">
        <f>E$1/D14^$E$2</f>
        <v>0.5452538663326287</v>
      </c>
      <c r="F14" s="6">
        <f>$D14*E14</f>
        <v>0.8408964152537145</v>
      </c>
      <c r="G14" s="6">
        <f>LN(D14)+$H$2*LN(F14)+$H$4</f>
        <v>2</v>
      </c>
      <c r="H14" s="10">
        <f>E14*D14^$E$2</f>
        <v>0.9999999999999999</v>
      </c>
      <c r="I14" s="6"/>
      <c r="J14" s="6">
        <f>J13/D$4</f>
        <v>1.0480046208053377</v>
      </c>
      <c r="K14" s="6">
        <f>K$1/J14^$E$2</f>
        <v>0.5673673051598173</v>
      </c>
      <c r="L14" s="6">
        <f>$J14*K14</f>
        <v>0.5946035575013606</v>
      </c>
      <c r="M14" s="6">
        <f>LN(J14)+$H$2*LN(L14)+$H$4</f>
        <v>0.7472370315046313</v>
      </c>
      <c r="N14" s="10">
        <f>K14*J14^$E$2</f>
        <v>0.6058606999546627</v>
      </c>
      <c r="O14" s="10"/>
      <c r="P14" s="6">
        <f>P13+P$4</f>
        <v>4.646701704940171</v>
      </c>
      <c r="Q14" s="6">
        <f>R14/P14</f>
        <v>0.10760320583273544</v>
      </c>
      <c r="R14" s="6">
        <f>R13+R$4</f>
        <v>0.5</v>
      </c>
      <c r="S14" s="6">
        <f>LN(P14)+$H$2*LN(R14)+$H$4</f>
        <v>1.8032897057539459</v>
      </c>
      <c r="U14" s="6">
        <f>U13+U$4</f>
        <v>0.4642857142857139</v>
      </c>
      <c r="V14" s="6">
        <f>W14/U14</f>
        <v>2.1538461538461555</v>
      </c>
      <c r="W14" s="6">
        <f>W13+W$4</f>
        <v>1</v>
      </c>
      <c r="X14" s="6">
        <f>LN(U14)+$H$2*LN(W14)+$H$4</f>
        <v>1.232744847286332</v>
      </c>
      <c r="AA14" s="2">
        <f>AA13+AA$4</f>
        <v>3.05</v>
      </c>
      <c r="AB14" s="12">
        <f>AB13</f>
        <v>0.125</v>
      </c>
      <c r="AC14" s="2">
        <f>AA14*AB14</f>
        <v>0.38125</v>
      </c>
      <c r="AD14" s="2">
        <f>LN(AA14)+$H$2*LN(AC14)+$H$4</f>
        <v>0.7043917129680308</v>
      </c>
      <c r="AF14" s="4">
        <f>AF13+AF$4</f>
        <v>1.6500000000000001</v>
      </c>
      <c r="AG14" s="11">
        <f>AG13</f>
        <v>0.25</v>
      </c>
      <c r="AH14" s="4">
        <f>AF14*AG14</f>
        <v>0.41250000000000003</v>
      </c>
      <c r="AI14" s="4">
        <f>LN(AF14)+$H$2*LN(AH14)+$H$4</f>
        <v>0.2869776048939858</v>
      </c>
      <c r="AK14" s="2">
        <f>AK13+AK$4</f>
        <v>1.5750000000000002</v>
      </c>
      <c r="AL14" s="12">
        <f>AL13</f>
        <v>0.5</v>
      </c>
      <c r="AM14" s="2">
        <f>AK14*AL14</f>
        <v>0.7875000000000001</v>
      </c>
      <c r="AN14" s="2">
        <f>LN(AK14)+$H$2*LN(AM14)+$H$4</f>
        <v>1.8570255015717243</v>
      </c>
      <c r="AP14" s="4">
        <f>AP13+AP$4</f>
        <v>1.5375</v>
      </c>
      <c r="AQ14" s="11">
        <f>AQ13</f>
        <v>1</v>
      </c>
      <c r="AR14" s="4">
        <f>AP14*AQ14</f>
        <v>1.5375</v>
      </c>
      <c r="AS14" s="4">
        <f>LN(AP14)+$H$2*LN(AR14)+$H$4</f>
        <v>3.505552022444876</v>
      </c>
      <c r="AU14" s="2">
        <f>AU13+AU$4</f>
        <v>1.5187499999999998</v>
      </c>
      <c r="AV14" s="12">
        <f>AV13</f>
        <v>2</v>
      </c>
      <c r="AW14" s="2">
        <f>AU14*AV14</f>
        <v>3.0374999999999996</v>
      </c>
      <c r="AX14" s="2">
        <f>LN(AU14)+$H$2*LN(AW14)+$H$4</f>
        <v>5.195474649773389</v>
      </c>
    </row>
    <row r="15" spans="4:50" ht="13.5">
      <c r="D15" s="6">
        <f>D14*D$4</f>
        <v>1.6817928305074292</v>
      </c>
      <c r="E15" s="6">
        <f>E$1/D15^$E$2</f>
        <v>0.48296816446242274</v>
      </c>
      <c r="F15" s="6">
        <f>$D15*E15</f>
        <v>0.8122523963562356</v>
      </c>
      <c r="G15" s="6">
        <f>LN(D15)+$H$2*LN(F15)+$H$4</f>
        <v>2</v>
      </c>
      <c r="H15" s="10">
        <f>E15*D15^$E$2</f>
        <v>1</v>
      </c>
      <c r="I15" s="6"/>
      <c r="J15" s="6">
        <f>J14/D$4</f>
        <v>0.961024474575673</v>
      </c>
      <c r="K15" s="6">
        <f>K$1/J15^$E$2</f>
        <v>0.6405374919762117</v>
      </c>
      <c r="L15" s="6">
        <f>$J15*K15</f>
        <v>0.6155722066724582</v>
      </c>
      <c r="M15" s="6">
        <f>LN(J15)+$H$2*LN(L15)+$H$4</f>
        <v>0.747237031504631</v>
      </c>
      <c r="N15" s="10">
        <f>K15*J15^$E$2</f>
        <v>0.6058606999546627</v>
      </c>
      <c r="O15" s="10"/>
      <c r="P15" s="6">
        <f>P14+P$4</f>
        <v>4.444671196029729</v>
      </c>
      <c r="Q15" s="6">
        <f>R15/P15</f>
        <v>0.11249426064331433</v>
      </c>
      <c r="R15" s="6">
        <f>R14+R$4</f>
        <v>0.5</v>
      </c>
      <c r="S15" s="6">
        <f>LN(P15)+$H$2*LN(R15)+$H$4</f>
        <v>1.758837943183112</v>
      </c>
      <c r="U15" s="6">
        <f>U14+U$4</f>
        <v>0.4999999999999996</v>
      </c>
      <c r="V15" s="6">
        <f>W15/U15</f>
        <v>2.0000000000000018</v>
      </c>
      <c r="W15" s="6">
        <f>W14+W$4</f>
        <v>1</v>
      </c>
      <c r="X15" s="6">
        <f>LN(U15)+$H$2*LN(W15)+$H$4</f>
        <v>1.306852819440054</v>
      </c>
      <c r="AA15" s="2">
        <f>AA14+AA$4</f>
        <v>3.58</v>
      </c>
      <c r="AB15" s="12">
        <f>AB14</f>
        <v>0.125</v>
      </c>
      <c r="AC15" s="2">
        <f>AA15*AB15</f>
        <v>0.4475</v>
      </c>
      <c r="AD15" s="2">
        <f>LN(AA15)+$H$2*LN(AC15)+$H$4</f>
        <v>1.2651659472445411</v>
      </c>
      <c r="AF15" s="4">
        <f>AF14+AF$4</f>
        <v>1.9400000000000002</v>
      </c>
      <c r="AG15" s="11">
        <f>AG14</f>
        <v>0.25</v>
      </c>
      <c r="AH15" s="4">
        <f>AF15*AG15</f>
        <v>0.48500000000000004</v>
      </c>
      <c r="AI15" s="4">
        <f>LN(AF15)+$H$2*LN(AH15)+$H$4</f>
        <v>0.8536720029636022</v>
      </c>
      <c r="AK15" s="2">
        <f>AK14+AK$4</f>
        <v>1.87</v>
      </c>
      <c r="AL15" s="12">
        <f>AL14</f>
        <v>0.5</v>
      </c>
      <c r="AM15" s="2">
        <f>AK15*AL15</f>
        <v>0.935</v>
      </c>
      <c r="AN15" s="2">
        <f>LN(AK15)+$H$2*LN(AM15)+$H$4</f>
        <v>2.4579165566328705</v>
      </c>
      <c r="AP15" s="4">
        <f>AP14+AP$4</f>
        <v>1.835</v>
      </c>
      <c r="AQ15" s="11">
        <f>AQ14</f>
        <v>1</v>
      </c>
      <c r="AR15" s="4">
        <f>AP15*AQ15</f>
        <v>1.835</v>
      </c>
      <c r="AS15" s="4">
        <f>LN(AP15)+$H$2*LN(AR15)+$H$4</f>
        <v>4.1246556852728675</v>
      </c>
      <c r="AU15" s="2">
        <f>AU14+AU$4</f>
        <v>1.8175</v>
      </c>
      <c r="AV15" s="12">
        <f>AV14</f>
        <v>2</v>
      </c>
      <c r="AW15" s="2">
        <f>AU15*AV15</f>
        <v>3.635</v>
      </c>
      <c r="AX15" s="2">
        <f>LN(AU15)+$H$2*LN(AW15)+$H$4</f>
        <v>5.823984707889244</v>
      </c>
    </row>
    <row r="16" spans="4:50" ht="13.5">
      <c r="D16" s="6">
        <f>D15*D$4</f>
        <v>1.8340080864093427</v>
      </c>
      <c r="E16" s="6">
        <f>E$1/D16^$E$2</f>
        <v>0.4277975128413011</v>
      </c>
      <c r="F16" s="6">
        <f>$D16*E16</f>
        <v>0.7845840978967508</v>
      </c>
      <c r="G16" s="6">
        <f>LN(D16)+$H$2*LN(F16)+$H$4</f>
        <v>2</v>
      </c>
      <c r="H16" s="10">
        <f>E16*D16^$E$2</f>
        <v>1</v>
      </c>
      <c r="I16" s="6"/>
      <c r="J16" s="6">
        <f>J15/D$4</f>
        <v>0.8812633288045368</v>
      </c>
      <c r="K16" s="6">
        <f>K$1/J16^$E$2</f>
        <v>0.723144028384936</v>
      </c>
      <c r="L16" s="6">
        <f>$J16*K16</f>
        <v>0.6372803136596311</v>
      </c>
      <c r="M16" s="6">
        <f>LN(J16)+$H$2*LN(L16)+$H$4</f>
        <v>0.747237031504631</v>
      </c>
      <c r="N16" s="10">
        <f>K16*J16^$E$2</f>
        <v>0.6058606999546627</v>
      </c>
      <c r="O16" s="10"/>
      <c r="P16" s="6">
        <f>P15+P$4</f>
        <v>4.2426406871192865</v>
      </c>
      <c r="Q16" s="6">
        <f>R16/P16</f>
        <v>0.11785113019775788</v>
      </c>
      <c r="R16" s="6">
        <f>R15+R$4</f>
        <v>0.5</v>
      </c>
      <c r="S16" s="6">
        <f>LN(P16)+$H$2*LN(R16)+$H$4</f>
        <v>1.7123179275482192</v>
      </c>
      <c r="U16" s="6">
        <f>U15+U$4</f>
        <v>0.5357142857142853</v>
      </c>
      <c r="V16" s="6">
        <f>W16/U16</f>
        <v>1.8666666666666683</v>
      </c>
      <c r="W16" s="6">
        <f>W15+W$4</f>
        <v>1</v>
      </c>
      <c r="X16" s="6">
        <f>LN(U16)+$H$2*LN(W16)+$H$4</f>
        <v>1.3758456909270054</v>
      </c>
      <c r="AA16" s="2">
        <f>AA15+AA$4</f>
        <v>4.11</v>
      </c>
      <c r="AB16" s="12">
        <f>AB15</f>
        <v>0.125</v>
      </c>
      <c r="AC16" s="2">
        <f>AA16*AB16</f>
        <v>0.51375</v>
      </c>
      <c r="AD16" s="2">
        <f>LN(AA16)+$H$2*LN(AC16)+$H$4</f>
        <v>1.7483767455789114</v>
      </c>
      <c r="AF16" s="4">
        <f>AF15+AF$4</f>
        <v>2.23</v>
      </c>
      <c r="AG16" s="11">
        <f>AG15</f>
        <v>0.25</v>
      </c>
      <c r="AH16" s="4">
        <f>AF16*AG16</f>
        <v>0.5575</v>
      </c>
      <c r="AI16" s="4">
        <f>LN(AF16)+$H$2*LN(AH16)+$H$4</f>
        <v>1.341269646352369</v>
      </c>
      <c r="AK16" s="2">
        <f>AK15+AK$4</f>
        <v>2.165</v>
      </c>
      <c r="AL16" s="12">
        <f>AL15</f>
        <v>0.5</v>
      </c>
      <c r="AM16" s="2">
        <f>AK16*AL16</f>
        <v>1.0825</v>
      </c>
      <c r="AN16" s="2">
        <f>LN(AK16)+$H$2*LN(AM16)+$H$4</f>
        <v>2.970603313690723</v>
      </c>
      <c r="AP16" s="4">
        <f>AP15+AP$4</f>
        <v>2.1325</v>
      </c>
      <c r="AQ16" s="11">
        <f>AQ15</f>
        <v>1</v>
      </c>
      <c r="AR16" s="4">
        <f>AP16*AQ16</f>
        <v>2.1325</v>
      </c>
      <c r="AS16" s="4">
        <f>LN(AP16)+$H$2*LN(AR16)+$H$4</f>
        <v>4.65053250134294</v>
      </c>
      <c r="AU16" s="2">
        <f>AU15+AU$4</f>
        <v>2.11625</v>
      </c>
      <c r="AV16" s="12">
        <f>AV15</f>
        <v>2</v>
      </c>
      <c r="AW16" s="2">
        <f>AU16*AV16</f>
        <v>4.2325</v>
      </c>
      <c r="AX16" s="2">
        <f>LN(AU16)+$H$2*LN(AW16)+$H$4</f>
        <v>6.356627742028092</v>
      </c>
    </row>
    <row r="17" spans="4:50" ht="13.5">
      <c r="D17" s="6">
        <f>D16*D$4</f>
        <v>2.0000000000000004</v>
      </c>
      <c r="E17" s="6">
        <f>E$1/D17^$E$2</f>
        <v>0.3789291416275994</v>
      </c>
      <c r="F17" s="6">
        <f>$D17*E17</f>
        <v>0.757858283255199</v>
      </c>
      <c r="G17" s="6">
        <f>LN(D17)+$H$2*LN(F17)+$H$4</f>
        <v>2</v>
      </c>
      <c r="H17" s="10">
        <f>E17*D17^$E$2</f>
        <v>0.9999999999999999</v>
      </c>
      <c r="I17" s="6"/>
      <c r="J17" s="6">
        <f>J16/D$4</f>
        <v>0.8081220356417679</v>
      </c>
      <c r="K17" s="6">
        <f>K$1/J17^$E$2</f>
        <v>0.8164038675947072</v>
      </c>
      <c r="L17" s="6">
        <f>$J17*K17</f>
        <v>0.6597539553864471</v>
      </c>
      <c r="M17" s="6">
        <f>LN(J17)+$H$2*LN(L17)+$H$4</f>
        <v>0.7472370315046308</v>
      </c>
      <c r="N17" s="10">
        <f>K17*J17^$E$2</f>
        <v>0.6058606999546627</v>
      </c>
      <c r="O17" s="10"/>
      <c r="P17" s="6">
        <f>P16+P$4</f>
        <v>4.040610178208844</v>
      </c>
      <c r="Q17" s="6">
        <f>R17/P17</f>
        <v>0.12374368670764578</v>
      </c>
      <c r="R17" s="6">
        <f>R16+R$4</f>
        <v>0.5</v>
      </c>
      <c r="S17" s="6">
        <f>LN(P17)+$H$2*LN(R17)+$H$4</f>
        <v>1.663527763378787</v>
      </c>
      <c r="U17" s="6">
        <f>U16+U$4</f>
        <v>0.571428571428571</v>
      </c>
      <c r="V17" s="6">
        <f>W17/U17</f>
        <v>1.7500000000000016</v>
      </c>
      <c r="W17" s="6">
        <f>W16+W$4</f>
        <v>1</v>
      </c>
      <c r="X17" s="6">
        <f>LN(U17)+$H$2*LN(W17)+$H$4</f>
        <v>1.4403842120645765</v>
      </c>
      <c r="AA17" s="2">
        <f>AA16+AA$4</f>
        <v>4.640000000000001</v>
      </c>
      <c r="AB17" s="12">
        <f>AB16</f>
        <v>0.125</v>
      </c>
      <c r="AC17" s="2">
        <f>AA17*AB17</f>
        <v>0.5800000000000001</v>
      </c>
      <c r="AD17" s="2">
        <f>LN(AA17)+$H$2*LN(AC17)+$H$4</f>
        <v>2.172896427633984</v>
      </c>
      <c r="AF17" s="4">
        <f>AF16+AF$4</f>
        <v>2.52</v>
      </c>
      <c r="AG17" s="11">
        <f>AG16</f>
        <v>0.25</v>
      </c>
      <c r="AH17" s="4">
        <f>AF17*AG17</f>
        <v>0.63</v>
      </c>
      <c r="AI17" s="4">
        <f>LN(AF17)+$H$2*LN(AH17)+$H$4</f>
        <v>1.7691702525319348</v>
      </c>
      <c r="AK17" s="2">
        <f>AK16+AK$4</f>
        <v>2.46</v>
      </c>
      <c r="AL17" s="12">
        <f>AL16</f>
        <v>0.5</v>
      </c>
      <c r="AM17" s="2">
        <f>AK17*AL17</f>
        <v>1.23</v>
      </c>
      <c r="AN17" s="2">
        <f>LN(AK17)+$H$2*LN(AM17)+$H$4</f>
        <v>3.417696773405087</v>
      </c>
      <c r="AP17" s="4">
        <f>AP16+AP$4</f>
        <v>2.4299999999999997</v>
      </c>
      <c r="AQ17" s="11">
        <f>AQ16</f>
        <v>1</v>
      </c>
      <c r="AR17" s="4">
        <f>AP17*AQ17</f>
        <v>2.4299999999999997</v>
      </c>
      <c r="AS17" s="4">
        <f>LN(AP17)+$H$2*LN(AR17)+$H$4</f>
        <v>5.1076194007336</v>
      </c>
      <c r="AU17" s="2">
        <f>AU16+AU$4</f>
        <v>2.415</v>
      </c>
      <c r="AV17" s="12">
        <f>AV16</f>
        <v>2</v>
      </c>
      <c r="AW17" s="2">
        <f>AU17*AV17</f>
        <v>4.83</v>
      </c>
      <c r="AX17" s="2">
        <f>LN(AU17)+$H$2*LN(AW17)+$H$4</f>
        <v>6.818815456265741</v>
      </c>
    </row>
    <row r="18" spans="4:50" ht="13.5">
      <c r="D18" s="6">
        <f>D17*D$4</f>
        <v>2.181015465330516</v>
      </c>
      <c r="E18" s="6">
        <f>E$1/D18^$E$2</f>
        <v>0.33564312569506577</v>
      </c>
      <c r="F18" s="6">
        <f>$D18*E18</f>
        <v>0.7320428479728127</v>
      </c>
      <c r="G18" s="6">
        <f>LN(D18)+$H$2*LN(F18)+$H$4</f>
        <v>2</v>
      </c>
      <c r="H18" s="10">
        <f>E18*D18^$E$2</f>
        <v>1</v>
      </c>
      <c r="I18" s="6"/>
      <c r="J18" s="6">
        <f>J17/D$4</f>
        <v>0.7410511740862905</v>
      </c>
      <c r="K18" s="6">
        <f>K$1/J18^$E$2</f>
        <v>0.9216909064604824</v>
      </c>
      <c r="L18" s="6">
        <f>$J18*K18</f>
        <v>0.6830201283771978</v>
      </c>
      <c r="M18" s="6">
        <f>LN(J18)+$H$2*LN(L18)+$H$4</f>
        <v>0.747237031504631</v>
      </c>
      <c r="N18" s="10">
        <f>K18*J18^$E$2</f>
        <v>0.6058606999546627</v>
      </c>
      <c r="O18" s="10"/>
      <c r="P18" s="6">
        <f>P17+P$4</f>
        <v>3.8385796692984018</v>
      </c>
      <c r="Q18" s="6">
        <f>R18/P18</f>
        <v>0.13025651232383767</v>
      </c>
      <c r="R18" s="6">
        <f>R17+R$4</f>
        <v>0.5</v>
      </c>
      <c r="S18" s="6">
        <f>LN(P18)+$H$2*LN(R18)+$H$4</f>
        <v>1.6122344689912365</v>
      </c>
      <c r="U18" s="6">
        <f>U17+U$4</f>
        <v>0.6071428571428567</v>
      </c>
      <c r="V18" s="6">
        <f>W18/U18</f>
        <v>1.647058823529413</v>
      </c>
      <c r="W18" s="6">
        <f>W17+W$4</f>
        <v>1</v>
      </c>
      <c r="X18" s="6">
        <f>LN(U18)+$H$2*LN(W18)+$H$4</f>
        <v>1.5010088338810115</v>
      </c>
      <c r="AA18" s="2">
        <f>AA17+AA$4</f>
        <v>5.170000000000001</v>
      </c>
      <c r="AB18" s="12">
        <f>AB17</f>
        <v>0.125</v>
      </c>
      <c r="AC18" s="2">
        <f>AA18*AB18</f>
        <v>0.6462500000000001</v>
      </c>
      <c r="AD18" s="2">
        <f>LN(AA18)+$H$2*LN(AC18)+$H$4</f>
        <v>2.5514505556215927</v>
      </c>
      <c r="AF18" s="4">
        <f>AF17+AF$4</f>
        <v>2.81</v>
      </c>
      <c r="AG18" s="11">
        <f>AG17</f>
        <v>0.25</v>
      </c>
      <c r="AH18" s="4">
        <f>AF18*AG18</f>
        <v>0.7025</v>
      </c>
      <c r="AI18" s="4">
        <f>LN(AF18)+$H$2*LN(AH18)+$H$4</f>
        <v>2.1504097889100637</v>
      </c>
      <c r="AK18" s="2">
        <f>AK17+AK$4</f>
        <v>2.755</v>
      </c>
      <c r="AL18" s="12">
        <f>AL17</f>
        <v>0.5</v>
      </c>
      <c r="AM18" s="2">
        <f>AK18*AL18</f>
        <v>1.3775</v>
      </c>
      <c r="AN18" s="2">
        <f>LN(AK18)+$H$2*LN(AM18)+$H$4</f>
        <v>3.814093097717209</v>
      </c>
      <c r="AP18" s="4">
        <f>AP17+AP$4</f>
        <v>2.7274999999999996</v>
      </c>
      <c r="AQ18" s="11">
        <f>AQ17</f>
        <v>1</v>
      </c>
      <c r="AR18" s="4">
        <f>AP18*AQ18</f>
        <v>2.7274999999999996</v>
      </c>
      <c r="AS18" s="4">
        <f>LN(AP18)+$H$2*LN(AR18)+$H$4</f>
        <v>5.511849035537811</v>
      </c>
      <c r="AU18" s="2">
        <f>AU17+AU$4</f>
        <v>2.71375</v>
      </c>
      <c r="AV18" s="12">
        <f>AV17</f>
        <v>2</v>
      </c>
      <c r="AW18" s="2">
        <f>AU18*AV18</f>
        <v>5.4275</v>
      </c>
      <c r="AX18" s="2">
        <f>LN(AU18)+$H$2*LN(AW18)+$H$4</f>
        <v>7.22702799913614</v>
      </c>
    </row>
    <row r="19" spans="4:50" ht="13.5">
      <c r="D19" s="6">
        <f>D18*D$4</f>
        <v>2.378414230005443</v>
      </c>
      <c r="E19" s="6">
        <f>E$1/D19^$E$2</f>
        <v>0.29730177875068015</v>
      </c>
      <c r="F19" s="6">
        <f>$D19*E19</f>
        <v>0.7071067811865475</v>
      </c>
      <c r="G19" s="6">
        <f>LN(D19)+$H$2*LN(F19)+$H$4</f>
        <v>2</v>
      </c>
      <c r="H19" s="10">
        <f>E19*D19^$E$2</f>
        <v>0.9999999999999999</v>
      </c>
      <c r="I19" s="6"/>
      <c r="J19" s="6">
        <f>J18/D$4</f>
        <v>0.6795469228586971</v>
      </c>
      <c r="K19" s="6">
        <f>K$1/J19^$E$2</f>
        <v>1.040556225627382</v>
      </c>
      <c r="L19" s="6">
        <f>$J19*K19</f>
        <v>0.7071067811865476</v>
      </c>
      <c r="M19" s="6">
        <f>LN(J19)+$H$2*LN(L19)+$H$4</f>
        <v>0.747237031504631</v>
      </c>
      <c r="N19" s="10">
        <f>K19*J19^$E$2</f>
        <v>0.6058606999546627</v>
      </c>
      <c r="O19" s="10"/>
      <c r="P19" s="6">
        <f>P18+P$4</f>
        <v>3.6365491603879594</v>
      </c>
      <c r="Q19" s="6">
        <f>R19/P19</f>
        <v>0.13749298523071754</v>
      </c>
      <c r="R19" s="6">
        <f>R18+R$4</f>
        <v>0.5</v>
      </c>
      <c r="S19" s="6">
        <f>LN(P19)+$H$2*LN(R19)+$H$4</f>
        <v>1.5581672477209607</v>
      </c>
      <c r="T19" s="6"/>
      <c r="U19" s="6">
        <f>U18+U$4</f>
        <v>0.6428571428571423</v>
      </c>
      <c r="V19" s="6">
        <f>W19/U19</f>
        <v>1.5555555555555567</v>
      </c>
      <c r="W19" s="6">
        <f>W18+W$4</f>
        <v>1</v>
      </c>
      <c r="X19" s="6">
        <f>LN(U19)+$H$2*LN(W19)+$H$4</f>
        <v>1.55816724772096</v>
      </c>
      <c r="Y19" s="6"/>
      <c r="Z19" s="6"/>
      <c r="AA19" s="2">
        <f>AA18+AA$4</f>
        <v>5.700000000000001</v>
      </c>
      <c r="AB19" s="12">
        <f>AB18</f>
        <v>0.125</v>
      </c>
      <c r="AC19" s="2">
        <f>AA19*AB19</f>
        <v>0.7125000000000001</v>
      </c>
      <c r="AD19" s="2">
        <f>LN(AA19)+$H$2*LN(AC19)+$H$4</f>
        <v>2.893027757742176</v>
      </c>
      <c r="AF19" s="4">
        <f>AF18+AF$4</f>
        <v>3.1</v>
      </c>
      <c r="AG19" s="11">
        <f>AG18</f>
        <v>0.25</v>
      </c>
      <c r="AH19" s="4">
        <f>AF19*AG19</f>
        <v>0.775</v>
      </c>
      <c r="AI19" s="4">
        <f>LN(AF19)+$H$2*LN(AH19)+$H$4</f>
        <v>2.494171487419125</v>
      </c>
      <c r="AK19" s="2">
        <f>AK18+AK$4</f>
        <v>3.05</v>
      </c>
      <c r="AL19" s="12">
        <f>AL18</f>
        <v>0.5</v>
      </c>
      <c r="AM19" s="2">
        <f>AK19*AL19</f>
        <v>1.525</v>
      </c>
      <c r="AN19" s="2">
        <f>LN(AK19)+$H$2*LN(AM19)+$H$4</f>
        <v>4.170127615767758</v>
      </c>
      <c r="AP19" s="4">
        <f>AP18+AP$4</f>
        <v>3.0249999999999995</v>
      </c>
      <c r="AQ19" s="11">
        <f>AQ18</f>
        <v>1</v>
      </c>
      <c r="AR19" s="4">
        <f>AP19*AQ19</f>
        <v>3.0249999999999995</v>
      </c>
      <c r="AS19" s="4">
        <f>LN(AP19)+$H$2*LN(AR19)+$H$4</f>
        <v>5.874188820189817</v>
      </c>
      <c r="AU19" s="2">
        <f>AU18+AU$4</f>
        <v>3.0125</v>
      </c>
      <c r="AV19" s="12">
        <f>AV18</f>
        <v>2</v>
      </c>
      <c r="AW19" s="2">
        <f>AU19*AV19</f>
        <v>6.025</v>
      </c>
      <c r="AX19" s="2">
        <f>LN(AU19)+$H$2*LN(AW19)+$H$4</f>
        <v>7.592563997258571</v>
      </c>
    </row>
    <row r="20" spans="4:50" ht="13.5">
      <c r="D20" s="6">
        <f>D19*D$4</f>
        <v>2.59367910930202</v>
      </c>
      <c r="E20" s="6">
        <f>E$1/D20^$E$2</f>
        <v>0.2633402589887089</v>
      </c>
      <c r="F20" s="6">
        <f>$D20*E20</f>
        <v>0.6830201283771977</v>
      </c>
      <c r="G20" s="6">
        <f>LN(D20)+$H$2*LN(F20)+$H$4</f>
        <v>2</v>
      </c>
      <c r="H20" s="10">
        <f>E20*D20^$E$2</f>
        <v>1</v>
      </c>
      <c r="I20" s="6"/>
      <c r="J20" s="6">
        <f>J19/D$4</f>
        <v>0.6231472758087181</v>
      </c>
      <c r="K20" s="6">
        <f>K$1/J20^$E$2</f>
        <v>1.1747509399327316</v>
      </c>
      <c r="L20" s="6">
        <f>$J20*K20</f>
        <v>0.7320428479728127</v>
      </c>
      <c r="M20" s="6">
        <f>LN(J20)+$H$2*LN(L20)+$H$4</f>
        <v>0.747237031504631</v>
      </c>
      <c r="N20" s="10">
        <f>K20*J20^$E$2</f>
        <v>0.6058606999546627</v>
      </c>
      <c r="O20" s="10"/>
      <c r="P20" s="6">
        <f>P19+P$4</f>
        <v>3.434518651477517</v>
      </c>
      <c r="Q20" s="6">
        <f>R20/P20</f>
        <v>0.145580807891348</v>
      </c>
      <c r="R20" s="6">
        <f>R19+R$4</f>
        <v>0.5</v>
      </c>
      <c r="S20" s="6">
        <f>LN(P20)+$H$2*LN(R20)+$H$4</f>
        <v>1.5010088338810121</v>
      </c>
      <c r="T20" s="6"/>
      <c r="U20" s="6">
        <f>U19+U$4</f>
        <v>0.678571428571428</v>
      </c>
      <c r="V20" s="6">
        <f>W20/U20</f>
        <v>1.4736842105263168</v>
      </c>
      <c r="W20" s="6">
        <f>W19+W$4</f>
        <v>1</v>
      </c>
      <c r="X20" s="6">
        <f>LN(U20)+$H$2*LN(W20)+$H$4</f>
        <v>1.6122344689912358</v>
      </c>
      <c r="Y20" s="6"/>
      <c r="Z20" s="6"/>
      <c r="AA20" s="2">
        <f>AA19+AA$4</f>
        <v>6.230000000000001</v>
      </c>
      <c r="AB20" s="12">
        <f>AB19</f>
        <v>0.125</v>
      </c>
      <c r="AC20" s="2">
        <f>AA20*AB20</f>
        <v>0.7787500000000002</v>
      </c>
      <c r="AD20" s="2">
        <f>LN(AA20)+$H$2*LN(AC20)+$H$4</f>
        <v>3.2042133105981767</v>
      </c>
      <c r="AF20" s="4">
        <f>AF19+AF$4</f>
        <v>3.39</v>
      </c>
      <c r="AG20" s="11">
        <f>AG19</f>
        <v>0.25</v>
      </c>
      <c r="AH20" s="4">
        <f>AF20*AG20</f>
        <v>0.8475</v>
      </c>
      <c r="AI20" s="4">
        <f>LN(AF20)+$H$2*LN(AH20)+$H$4</f>
        <v>2.8071688220735296</v>
      </c>
      <c r="AK20" s="2">
        <f>AK19+AK$4</f>
        <v>3.3449999999999998</v>
      </c>
      <c r="AL20" s="12">
        <f>AL19</f>
        <v>0.5</v>
      </c>
      <c r="AM20" s="2">
        <f>AK20*AL20</f>
        <v>1.6724999999999999</v>
      </c>
      <c r="AN20" s="2">
        <f>LN(AK20)+$H$2*LN(AM20)+$H$4</f>
        <v>4.493265476130808</v>
      </c>
      <c r="AP20" s="4">
        <f>AP19+AP$4</f>
        <v>3.3224999999999993</v>
      </c>
      <c r="AQ20" s="11">
        <f>AQ19</f>
        <v>1</v>
      </c>
      <c r="AR20" s="4">
        <f>AP20*AQ20</f>
        <v>3.3224999999999993</v>
      </c>
      <c r="AS20" s="4">
        <f>LN(AP20)+$H$2*LN(AR20)+$H$4</f>
        <v>6.202511290618421</v>
      </c>
      <c r="AU20" s="2">
        <f>AU19+AU$4</f>
        <v>3.3112500000000002</v>
      </c>
      <c r="AV20" s="12">
        <f>AV19</f>
        <v>2</v>
      </c>
      <c r="AW20" s="2">
        <f>AU20*AV20</f>
        <v>6.6225000000000005</v>
      </c>
      <c r="AX20" s="2">
        <f>LN(AU20)+$H$2*LN(AW20)+$H$4</f>
        <v>7.923508117014363</v>
      </c>
    </row>
    <row r="21" spans="4:50" ht="13.5">
      <c r="D21" s="6">
        <f>D20*D$4</f>
        <v>2.828427124746191</v>
      </c>
      <c r="E21" s="6">
        <f>E$1/D21^$E$2</f>
        <v>0.23325824788420177</v>
      </c>
      <c r="F21" s="6">
        <f>$D21*E21</f>
        <v>0.6597539553864471</v>
      </c>
      <c r="G21" s="6">
        <f>LN(D21)+$H$2*LN(F21)+$H$4</f>
        <v>2</v>
      </c>
      <c r="H21" s="10">
        <f>E21*D21^$E$2</f>
        <v>1</v>
      </c>
      <c r="I21" s="6"/>
      <c r="J21" s="6">
        <f>J20/D$4</f>
        <v>0.5714285714285708</v>
      </c>
      <c r="K21" s="6">
        <f>K$1/J21^$E$2</f>
        <v>1.3262519956965997</v>
      </c>
      <c r="L21" s="6">
        <f>$J21*K21</f>
        <v>0.757858283255199</v>
      </c>
      <c r="M21" s="6">
        <f>LN(J21)+$H$2*LN(L21)+$H$4</f>
        <v>0.7472370315046308</v>
      </c>
      <c r="N21" s="10">
        <f>K21*J21^$E$2</f>
        <v>0.6058606999546627</v>
      </c>
      <c r="O21" s="10"/>
      <c r="P21" s="6">
        <f>P20+P$4</f>
        <v>3.2324881425670746</v>
      </c>
      <c r="Q21" s="6">
        <f>R21/P21</f>
        <v>0.15467960838455727</v>
      </c>
      <c r="R21" s="6">
        <f>R20+R$4</f>
        <v>0.5</v>
      </c>
      <c r="S21" s="6">
        <f>LN(P21)+$H$2*LN(R21)+$H$4</f>
        <v>1.4403842120645771</v>
      </c>
      <c r="T21" s="6"/>
      <c r="U21" s="6">
        <f>U20+U$4</f>
        <v>0.7142857142857137</v>
      </c>
      <c r="V21" s="6">
        <f>W21/U21</f>
        <v>1.400000000000001</v>
      </c>
      <c r="W21" s="6">
        <f>W20+W$4</f>
        <v>1</v>
      </c>
      <c r="X21" s="6">
        <f>LN(U21)+$H$2*LN(W21)+$H$4</f>
        <v>1.6635277633787864</v>
      </c>
      <c r="Y21" s="6"/>
      <c r="Z21" s="6"/>
      <c r="AA21" s="2">
        <f>AA20+AA$4</f>
        <v>6.760000000000002</v>
      </c>
      <c r="AB21" s="12">
        <f>AB20</f>
        <v>0.125</v>
      </c>
      <c r="AC21" s="2">
        <f>AA21*AB21</f>
        <v>0.8450000000000002</v>
      </c>
      <c r="AD21" s="2">
        <f>LN(AA21)+$H$2*LN(AC21)+$H$4</f>
        <v>3.4899762609924654</v>
      </c>
      <c r="AF21" s="4">
        <f>AF20+AF$4</f>
        <v>3.68</v>
      </c>
      <c r="AG21" s="11">
        <f>AG20</f>
        <v>0.25</v>
      </c>
      <c r="AH21" s="4">
        <f>AF21*AG21</f>
        <v>0.92</v>
      </c>
      <c r="AI21" s="4">
        <f>LN(AF21)+$H$2*LN(AH21)+$H$4</f>
        <v>3.094458729833212</v>
      </c>
      <c r="AK21" s="2">
        <f>AK20+AK$4</f>
        <v>3.6399999999999997</v>
      </c>
      <c r="AL21" s="12">
        <f>AL20</f>
        <v>0.5</v>
      </c>
      <c r="AM21" s="2">
        <f>AK21*AL21</f>
        <v>1.8199999999999998</v>
      </c>
      <c r="AN21" s="2">
        <f>LN(AK21)+$H$2*LN(AM21)+$H$4</f>
        <v>4.789074934370409</v>
      </c>
      <c r="AP21" s="4">
        <f>AP20+AP$4</f>
        <v>3.619999999999999</v>
      </c>
      <c r="AQ21" s="11">
        <f>AQ20</f>
        <v>1</v>
      </c>
      <c r="AR21" s="4">
        <f>AP21*AQ21</f>
        <v>3.619999999999999</v>
      </c>
      <c r="AS21" s="4">
        <f>LN(AP21)+$H$2*LN(AR21)+$H$4</f>
        <v>6.502659090431878</v>
      </c>
      <c r="AU21" s="2">
        <f>AU20+AU$4</f>
        <v>3.6100000000000003</v>
      </c>
      <c r="AV21" s="12">
        <f>AV20</f>
        <v>2</v>
      </c>
      <c r="AW21" s="2">
        <f>AU21*AV21</f>
        <v>7.220000000000001</v>
      </c>
      <c r="AX21" s="2">
        <f>LN(AU21)+$H$2*LN(AW21)+$H$4</f>
        <v>8.225845154606628</v>
      </c>
    </row>
    <row r="22" spans="4:50" ht="13.5">
      <c r="D22" s="6">
        <f>D21*D$4</f>
        <v>3.084421650815883</v>
      </c>
      <c r="E22" s="6">
        <f>E$1/D22^$E$2</f>
        <v>0.20661257953855286</v>
      </c>
      <c r="F22" s="6">
        <f>$D22*E22</f>
        <v>0.6372803136596311</v>
      </c>
      <c r="G22" s="6">
        <f>LN(D22)+$H$2*LN(F22)+$H$4</f>
        <v>2</v>
      </c>
      <c r="H22" s="10">
        <f>E22*D22^$E$2</f>
        <v>1</v>
      </c>
      <c r="I22" s="6"/>
      <c r="J22" s="6">
        <f>J21/D$4</f>
        <v>0.5240023104026688</v>
      </c>
      <c r="K22" s="6">
        <f>K$1/J22^$E$2</f>
        <v>1.4972912949445554</v>
      </c>
      <c r="L22" s="6">
        <f>$J22*K22</f>
        <v>0.7845840978967508</v>
      </c>
      <c r="M22" s="6">
        <f>LN(J22)+$H$2*LN(L22)+$H$4</f>
        <v>0.747237031504631</v>
      </c>
      <c r="N22" s="10">
        <f>K22*J22^$E$2</f>
        <v>0.6058606999546627</v>
      </c>
      <c r="O22" s="10"/>
      <c r="P22" s="6">
        <f>P21+P$4</f>
        <v>3.0304576336566322</v>
      </c>
      <c r="Q22" s="6">
        <f>R22/P22</f>
        <v>0.1649915822768611</v>
      </c>
      <c r="R22" s="6">
        <f>R21+R$4</f>
        <v>0.5</v>
      </c>
      <c r="S22" s="6">
        <f>LN(P22)+$H$2*LN(R22)+$H$4</f>
        <v>1.3758456909270058</v>
      </c>
      <c r="T22" s="6"/>
      <c r="U22" s="6">
        <f>U21+U$4</f>
        <v>0.7499999999999994</v>
      </c>
      <c r="V22" s="6">
        <f>W22/U22</f>
        <v>1.3333333333333344</v>
      </c>
      <c r="W22" s="6">
        <f>W21+W$4</f>
        <v>1</v>
      </c>
      <c r="X22" s="6">
        <f>LN(U22)+$H$2*LN(W22)+$H$4</f>
        <v>1.7123179275482183</v>
      </c>
      <c r="Y22" s="6"/>
      <c r="Z22" s="6"/>
      <c r="AA22" s="2">
        <f>AA21+AA$4</f>
        <v>7.290000000000002</v>
      </c>
      <c r="AB22" s="12">
        <f>AB21</f>
        <v>0.125</v>
      </c>
      <c r="AC22" s="2">
        <f>AA22*AB22</f>
        <v>0.9112500000000002</v>
      </c>
      <c r="AD22" s="2">
        <f>LN(AA22)+$H$2*LN(AC22)+$H$4</f>
        <v>3.7541585568723947</v>
      </c>
      <c r="AF22" s="4">
        <f>AF21+AF$4</f>
        <v>3.97</v>
      </c>
      <c r="AG22" s="11">
        <f>AG21</f>
        <v>0.25</v>
      </c>
      <c r="AH22" s="4">
        <f>AF22*AG22</f>
        <v>0.9925</v>
      </c>
      <c r="AI22" s="4">
        <f>LN(AF22)+$H$2*LN(AH22)+$H$4</f>
        <v>3.35994542864712</v>
      </c>
      <c r="AK22" s="2">
        <f>AK21+AK$4</f>
        <v>3.9349999999999996</v>
      </c>
      <c r="AL22" s="12">
        <f>AL21</f>
        <v>0.5</v>
      </c>
      <c r="AM22" s="2">
        <f>AK22*AL22</f>
        <v>1.9674999999999998</v>
      </c>
      <c r="AN22" s="2">
        <f>LN(AK22)+$H$2*LN(AM22)+$H$4</f>
        <v>5.06182013514292</v>
      </c>
      <c r="AP22" s="4">
        <f>AP21+AP$4</f>
        <v>3.917499999999999</v>
      </c>
      <c r="AQ22" s="11">
        <f>AQ21</f>
        <v>1</v>
      </c>
      <c r="AR22" s="4">
        <f>AP22*AQ22</f>
        <v>3.917499999999999</v>
      </c>
      <c r="AS22" s="4">
        <f>LN(AP22)+$H$2*LN(AR22)+$H$4</f>
        <v>6.779087933368135</v>
      </c>
      <c r="AU22" s="2">
        <f>AU21+AU$4</f>
        <v>3.9087500000000004</v>
      </c>
      <c r="AV22" s="12">
        <f>AV21</f>
        <v>2</v>
      </c>
      <c r="AW22" s="2">
        <f>AU22*AV22</f>
        <v>7.817500000000001</v>
      </c>
      <c r="AX22" s="2">
        <f>LN(AU22)+$H$2*LN(AW22)+$H$4</f>
        <v>8.504129655664563</v>
      </c>
    </row>
    <row r="23" spans="1:50" ht="13.5">
      <c r="A23" s="8"/>
      <c r="D23" s="6">
        <f>D22*D$4</f>
        <v>3.3635856610148593</v>
      </c>
      <c r="E23" s="6">
        <f>E$1/D23^$E$2</f>
        <v>0.1830107119932031</v>
      </c>
      <c r="F23" s="6">
        <f>$D23*E23</f>
        <v>0.615572206672458</v>
      </c>
      <c r="G23" s="6">
        <f>LN(D23)+$H$2*LN(F23)+$H$4</f>
        <v>1.9999999999999998</v>
      </c>
      <c r="H23" s="10">
        <f>E23*D23^$E$2</f>
        <v>1</v>
      </c>
      <c r="I23" s="6"/>
      <c r="J23" s="6">
        <f>J22/D$4</f>
        <v>0.4805122372878364</v>
      </c>
      <c r="K23" s="6">
        <f>K$1/J23^$E$2</f>
        <v>1.6903885756184818</v>
      </c>
      <c r="L23" s="6">
        <f>$J23*K23</f>
        <v>0.8122523963562357</v>
      </c>
      <c r="M23" s="6">
        <f>LN(J23)+$H$2*LN(L23)+$H$4</f>
        <v>0.7472370315046315</v>
      </c>
      <c r="N23" s="10">
        <f>K23*J23^$E$2</f>
        <v>0.6058606999546627</v>
      </c>
      <c r="O23" s="10"/>
      <c r="P23" s="6">
        <f>P22+P$4</f>
        <v>2.82842712474619</v>
      </c>
      <c r="Q23" s="6">
        <f>R23/P23</f>
        <v>0.1767766952966369</v>
      </c>
      <c r="R23" s="6">
        <f>R22+R$4</f>
        <v>0.5</v>
      </c>
      <c r="S23" s="6">
        <f>LN(P23)+$H$2*LN(R23)+$H$4</f>
        <v>1.3068528194400544</v>
      </c>
      <c r="T23" s="6"/>
      <c r="U23" s="6">
        <f>U22+U$4</f>
        <v>0.7857142857142851</v>
      </c>
      <c r="V23" s="6">
        <f>W23/U23</f>
        <v>1.2727272727272736</v>
      </c>
      <c r="W23" s="6">
        <f>W22+W$4</f>
        <v>1</v>
      </c>
      <c r="X23" s="6">
        <f>LN(U23)+$H$2*LN(W23)+$H$4</f>
        <v>1.7588379431831112</v>
      </c>
      <c r="Y23" s="6"/>
      <c r="Z23" s="6"/>
      <c r="AA23" s="2">
        <f>AA22+AA$4</f>
        <v>7.820000000000002</v>
      </c>
      <c r="AB23" s="12">
        <f>AB22</f>
        <v>0.125</v>
      </c>
      <c r="AC23" s="2">
        <f>AA23*AB23</f>
        <v>0.9775000000000003</v>
      </c>
      <c r="AD23" s="2">
        <f>LN(AA23)+$H$2*LN(AC23)+$H$4</f>
        <v>3.9997920867506798</v>
      </c>
      <c r="AF23" s="4">
        <f>AF22+AF$4</f>
        <v>4.26</v>
      </c>
      <c r="AG23" s="11">
        <f>AG22</f>
        <v>0.25</v>
      </c>
      <c r="AH23" s="4">
        <f>AF23*AG23</f>
        <v>1.065</v>
      </c>
      <c r="AI23" s="4">
        <f>LN(AF23)+$H$2*LN(AH23)+$H$4</f>
        <v>3.60670615818475</v>
      </c>
      <c r="AK23" s="2">
        <f>AK22+AK$4</f>
        <v>4.2299999999999995</v>
      </c>
      <c r="AL23" s="12">
        <f>AL22</f>
        <v>0.5</v>
      </c>
      <c r="AM23" s="2">
        <f>AK23*AL23</f>
        <v>2.1149999999999998</v>
      </c>
      <c r="AN23" s="2">
        <f>LN(AK23)+$H$2*LN(AM23)+$H$4</f>
        <v>5.314839024303789</v>
      </c>
      <c r="AP23" s="4">
        <f>AP22+AP$4</f>
        <v>4.214999999999999</v>
      </c>
      <c r="AQ23" s="11">
        <f>AQ22</f>
        <v>1</v>
      </c>
      <c r="AR23" s="4">
        <f>AP23*AQ23</f>
        <v>4.214999999999999</v>
      </c>
      <c r="AS23" s="4">
        <f>LN(AP23)+$H$2*LN(AR23)+$H$4</f>
        <v>7.035273570088365</v>
      </c>
      <c r="AU23" s="2">
        <f>AU22+AU$4</f>
        <v>4.2075000000000005</v>
      </c>
      <c r="AV23" s="12">
        <f>AV22</f>
        <v>2</v>
      </c>
      <c r="AW23" s="2">
        <f>AU23*AV23</f>
        <v>8.415000000000001</v>
      </c>
      <c r="AX23" s="2">
        <f>LN(AU23)+$H$2*LN(AW23)+$H$4</f>
        <v>8.761908216189749</v>
      </c>
    </row>
    <row r="24" spans="1:50" ht="13.5">
      <c r="A24" s="8"/>
      <c r="D24" s="6">
        <f>D23*D$4</f>
        <v>3.668016172818686</v>
      </c>
      <c r="E24" s="6">
        <f>E$1/D24^$E$2</f>
        <v>0.16210494433137615</v>
      </c>
      <c r="F24" s="6">
        <f>$D24*E24</f>
        <v>0.5946035575013605</v>
      </c>
      <c r="G24" s="6">
        <f>LN(D24)+$H$2*LN(F24)+$H$4</f>
        <v>2</v>
      </c>
      <c r="H24" s="10">
        <f>E24*D24^$E$2</f>
        <v>1</v>
      </c>
      <c r="I24" s="6"/>
      <c r="J24" s="6">
        <f>J23/D$4</f>
        <v>0.4406316644022683</v>
      </c>
      <c r="K24" s="6">
        <f>K$1/J24^$E$2</f>
        <v>1.9083885321642031</v>
      </c>
      <c r="L24" s="6">
        <f>$J24*K24</f>
        <v>0.8408964152537146</v>
      </c>
      <c r="M24" s="6">
        <f>LN(J24)+$H$2*LN(L24)+$H$4</f>
        <v>0.747237031504631</v>
      </c>
      <c r="N24" s="10">
        <f>K24*J24^$E$2</f>
        <v>0.6058606999546627</v>
      </c>
      <c r="O24" s="10"/>
      <c r="P24" s="6">
        <f>P23+P$4</f>
        <v>2.6263966158357475</v>
      </c>
      <c r="Q24" s="6">
        <f>R24/P24</f>
        <v>0.19037490262714746</v>
      </c>
      <c r="R24" s="6">
        <f>R23+R$4</f>
        <v>0.5</v>
      </c>
      <c r="S24" s="6">
        <f>LN(P24)+$H$2*LN(R24)+$H$4</f>
        <v>1.2327448472863325</v>
      </c>
      <c r="T24" s="6"/>
      <c r="U24" s="6">
        <f>U23+U$4</f>
        <v>0.8214285714285708</v>
      </c>
      <c r="V24" s="6">
        <f>W24/U24</f>
        <v>1.217391304347827</v>
      </c>
      <c r="W24" s="6">
        <f>W23+W$4</f>
        <v>1</v>
      </c>
      <c r="X24" s="6">
        <f>LN(U24)+$H$2*LN(W24)+$H$4</f>
        <v>1.803289705753945</v>
      </c>
      <c r="Y24" s="6"/>
      <c r="Z24" s="6"/>
      <c r="AA24" s="2">
        <f>AA23+AA$4</f>
        <v>8.350000000000001</v>
      </c>
      <c r="AB24" s="12">
        <f>AB23</f>
        <v>0.125</v>
      </c>
      <c r="AC24" s="2">
        <f>AA24*AB24</f>
        <v>1.0437500000000002</v>
      </c>
      <c r="AD24" s="2">
        <f>LN(AA24)+$H$2*LN(AC24)+$H$4</f>
        <v>4.229311531820085</v>
      </c>
      <c r="AF24" s="4">
        <f>AF23+AF$4</f>
        <v>4.55</v>
      </c>
      <c r="AG24" s="11">
        <f>AG23</f>
        <v>0.25</v>
      </c>
      <c r="AH24" s="4">
        <f>AF24*AG24</f>
        <v>1.1375</v>
      </c>
      <c r="AI24" s="4">
        <f>LN(AF24)+$H$2*LN(AH24)+$H$4</f>
        <v>3.8372094125702803</v>
      </c>
      <c r="AK24" s="2">
        <f>AK23+AK$4</f>
        <v>4.5249999999999995</v>
      </c>
      <c r="AL24" s="12">
        <f>AL23</f>
        <v>0.5</v>
      </c>
      <c r="AM24" s="2">
        <f>AK24*AL24</f>
        <v>2.2624999999999997</v>
      </c>
      <c r="AN24" s="2">
        <f>LN(AK24)+$H$2*LN(AM24)+$H$4</f>
        <v>5.55079356863175</v>
      </c>
      <c r="AP24" s="4">
        <f>AP23+AP$4</f>
        <v>4.512499999999999</v>
      </c>
      <c r="AQ24" s="11">
        <f>AQ23</f>
        <v>1</v>
      </c>
      <c r="AR24" s="4">
        <f>AP24*AQ24</f>
        <v>4.512499999999999</v>
      </c>
      <c r="AS24" s="4">
        <f>LN(AP24)+$H$2*LN(AR24)+$H$4</f>
        <v>7.273979632806498</v>
      </c>
      <c r="AU24" s="2">
        <f>AU23+AU$4</f>
        <v>4.5062500000000005</v>
      </c>
      <c r="AV24" s="12">
        <f>AV23</f>
        <v>2</v>
      </c>
      <c r="AW24" s="2">
        <f>AU24*AV24</f>
        <v>9.012500000000001</v>
      </c>
      <c r="AX24" s="2">
        <f>LN(AU24)+$H$2*LN(AW24)+$H$4</f>
        <v>9.001996578578792</v>
      </c>
    </row>
    <row r="25" spans="4:50" ht="13.5">
      <c r="D25" s="6">
        <f>D24*D$4</f>
        <v>4.000000000000002</v>
      </c>
      <c r="E25" s="6">
        <f>E$1/D25^$E$2</f>
        <v>0.1435872943746293</v>
      </c>
      <c r="F25" s="6">
        <f>$D25*E25</f>
        <v>0.5743491774985174</v>
      </c>
      <c r="G25" s="6">
        <f>LN(D25)+$H$2*LN(F25)+$H$4</f>
        <v>2</v>
      </c>
      <c r="H25" s="10">
        <f>E25*D25^$E$2</f>
        <v>1</v>
      </c>
      <c r="I25" s="6"/>
      <c r="J25" s="6">
        <f>J24/D$4</f>
        <v>0.4040610178208838</v>
      </c>
      <c r="K25" s="6">
        <f>K$1/J25^$E$2</f>
        <v>2.1545027233536063</v>
      </c>
      <c r="L25" s="6">
        <f>$J25*K25</f>
        <v>0.8705505632961242</v>
      </c>
      <c r="M25" s="6">
        <f>LN(J25)+$H$2*LN(L25)+$H$4</f>
        <v>0.747237031504631</v>
      </c>
      <c r="N25" s="10">
        <f>K25*J25^$E$2</f>
        <v>0.6058606999546627</v>
      </c>
      <c r="O25" s="10"/>
      <c r="P25" s="6">
        <f>P24+P$4</f>
        <v>2.424366106925305</v>
      </c>
      <c r="Q25" s="6">
        <f>R25/P25</f>
        <v>0.20623947784607644</v>
      </c>
      <c r="R25" s="6">
        <f>R24+R$4</f>
        <v>0.5</v>
      </c>
      <c r="S25" s="6">
        <f>LN(P25)+$H$2*LN(R25)+$H$4</f>
        <v>1.1527021396127959</v>
      </c>
      <c r="T25" s="6"/>
      <c r="U25" s="6">
        <f>U24+U$4</f>
        <v>0.8571428571428565</v>
      </c>
      <c r="V25" s="6">
        <f>W25/U25</f>
        <v>1.1666666666666674</v>
      </c>
      <c r="W25" s="6">
        <f>W24+W$4</f>
        <v>1</v>
      </c>
      <c r="X25" s="6">
        <f>LN(U25)+$H$2*LN(W25)+$H$4</f>
        <v>1.845849320172741</v>
      </c>
      <c r="Y25" s="6"/>
      <c r="Z25" s="6"/>
      <c r="AA25" s="2">
        <f>AA24+AA$4</f>
        <v>8.88</v>
      </c>
      <c r="AB25" s="12">
        <f>AB24</f>
        <v>0.125</v>
      </c>
      <c r="AC25" s="2">
        <f>AA25*AB25</f>
        <v>1.11</v>
      </c>
      <c r="AD25" s="2">
        <f>LN(AA25)+$H$2*LN(AC25)+$H$4</f>
        <v>4.444701595314686</v>
      </c>
      <c r="AF25" s="4">
        <f>AF24+AF$4</f>
        <v>4.84</v>
      </c>
      <c r="AG25" s="11">
        <f>AG24</f>
        <v>0.25</v>
      </c>
      <c r="AH25" s="4">
        <f>AF25*AG25</f>
        <v>1.21</v>
      </c>
      <c r="AI25" s="4">
        <f>LN(AF25)+$H$2*LN(AH25)+$H$4</f>
        <v>4.053465619750165</v>
      </c>
      <c r="AK25" s="2">
        <f>AK24+AK$4</f>
        <v>4.819999999999999</v>
      </c>
      <c r="AL25" s="12">
        <f>AL24</f>
        <v>0.5</v>
      </c>
      <c r="AM25" s="2">
        <f>AK25*AL25</f>
        <v>2.4099999999999997</v>
      </c>
      <c r="AN25" s="2">
        <f>LN(AK25)+$H$2*LN(AM25)+$H$4</f>
        <v>5.771840796818918</v>
      </c>
      <c r="AP25" s="4">
        <f>AP24+AP$4</f>
        <v>4.81</v>
      </c>
      <c r="AQ25" s="11">
        <f>AQ24</f>
        <v>1</v>
      </c>
      <c r="AR25" s="4">
        <f>AP25*AQ25</f>
        <v>4.81</v>
      </c>
      <c r="AS25" s="4">
        <f>LN(AP25)+$H$2*LN(AR25)+$H$4</f>
        <v>7.497439794411845</v>
      </c>
      <c r="AU25" s="2">
        <f>AU24+AU$4</f>
        <v>4.805000000000001</v>
      </c>
      <c r="AV25" s="12">
        <f>AV24</f>
        <v>2</v>
      </c>
      <c r="AW25" s="2">
        <f>AU25*AV25</f>
        <v>9.610000000000001</v>
      </c>
      <c r="AX25" s="2">
        <f>LN(AU25)+$H$2*LN(AW25)+$H$4</f>
        <v>9.22666759987776</v>
      </c>
    </row>
    <row r="26" spans="4:50" ht="13.5">
      <c r="D26" s="6">
        <f>D25*D$4</f>
        <v>4.3620309306610325</v>
      </c>
      <c r="E26" s="6">
        <f>E$1/D26^$E$2</f>
        <v>0.12718496151283573</v>
      </c>
      <c r="F26" s="6">
        <f>$D26*E26</f>
        <v>0.5547847360339224</v>
      </c>
      <c r="G26" s="6">
        <f>LN(D26)+$H$2*LN(F26)+$H$4</f>
        <v>1.9999999999999998</v>
      </c>
      <c r="H26" s="10">
        <f>E26*D26^$E$2</f>
        <v>0.9999999999999999</v>
      </c>
      <c r="I26" s="6"/>
      <c r="J26" s="6">
        <f>J25/D$4</f>
        <v>0.3705255870431452</v>
      </c>
      <c r="K26" s="6">
        <f>K$1/J26^$E$2</f>
        <v>2.4323568847240926</v>
      </c>
      <c r="L26" s="6">
        <f>$J26*K26</f>
        <v>0.9012504626108303</v>
      </c>
      <c r="M26" s="6">
        <f>LN(J26)+$H$2*LN(L26)+$H$4</f>
        <v>0.747237031504631</v>
      </c>
      <c r="N26" s="10">
        <f>K26*J26^$E$2</f>
        <v>0.6058606999546627</v>
      </c>
      <c r="O26" s="10"/>
      <c r="P26" s="6">
        <f>P25+P$4</f>
        <v>2.2223355980148627</v>
      </c>
      <c r="Q26" s="6">
        <f>R26/P26</f>
        <v>0.22498852128662886</v>
      </c>
      <c r="R26" s="6">
        <f>R25+R$4</f>
        <v>0.5</v>
      </c>
      <c r="S26" s="6">
        <f>LN(P26)+$H$2*LN(R26)+$H$4</f>
        <v>1.065690762623166</v>
      </c>
      <c r="T26" s="6"/>
      <c r="U26" s="6">
        <f>U25+U$4</f>
        <v>0.8928571428571422</v>
      </c>
      <c r="V26" s="6">
        <f>W26/U26</f>
        <v>1.1200000000000008</v>
      </c>
      <c r="W26" s="6">
        <f>W25+W$4</f>
        <v>1</v>
      </c>
      <c r="X26" s="6">
        <f>LN(U26)+$H$2*LN(W26)+$H$4</f>
        <v>1.886671314692996</v>
      </c>
      <c r="Y26" s="6"/>
      <c r="Z26" s="6"/>
      <c r="AA26" s="2">
        <f>AA25+AA$4</f>
        <v>9.41</v>
      </c>
      <c r="AB26" s="12">
        <f>AB25</f>
        <v>0.125</v>
      </c>
      <c r="AC26" s="2">
        <f>AA26*AB26</f>
        <v>1.17625</v>
      </c>
      <c r="AD26" s="2">
        <f>LN(AA26)+$H$2*LN(AC26)+$H$4</f>
        <v>4.647601483390919</v>
      </c>
      <c r="AF26" s="4">
        <f>AF25+AF$4</f>
        <v>5.13</v>
      </c>
      <c r="AG26" s="11">
        <f>AG25</f>
        <v>0.25</v>
      </c>
      <c r="AH26" s="4">
        <f>AF26*AG26</f>
        <v>1.2825</v>
      </c>
      <c r="AI26" s="4">
        <f>LN(AF26)+$H$2*LN(AH26)+$H$4</f>
        <v>4.257133904339647</v>
      </c>
      <c r="AK26" s="2">
        <f>AK25+AK$4</f>
        <v>5.114999999999999</v>
      </c>
      <c r="AL26" s="12">
        <f>AL25</f>
        <v>0.5</v>
      </c>
      <c r="AM26" s="2">
        <f>AK26*AL26</f>
        <v>2.5574999999999997</v>
      </c>
      <c r="AN26" s="2">
        <f>LN(AK26)+$H$2*LN(AM26)+$H$4</f>
        <v>5.979752946512701</v>
      </c>
      <c r="AP26" s="4">
        <f>AP25+AP$4</f>
        <v>5.1075</v>
      </c>
      <c r="AQ26" s="11">
        <f>AQ25</f>
        <v>1</v>
      </c>
      <c r="AR26" s="4">
        <f>AP26*AQ26</f>
        <v>5.1075</v>
      </c>
      <c r="AS26" s="4">
        <f>LN(AP26)+$H$2*LN(AR26)+$H$4</f>
        <v>7.707485166983742</v>
      </c>
      <c r="AU26" s="2">
        <f>AU25+AU$4</f>
        <v>5.103750000000001</v>
      </c>
      <c r="AV26" s="12">
        <f>AV25</f>
        <v>2</v>
      </c>
      <c r="AW26" s="2">
        <f>AU26*AV26</f>
        <v>10.207500000000001</v>
      </c>
      <c r="AX26" s="2">
        <f>LN(AU26)+$H$2*LN(AW26)+$H$4</f>
        <v>9.437782424180634</v>
      </c>
    </row>
    <row r="27" spans="4:50" ht="13.5">
      <c r="D27" s="6">
        <f>D26*D$4</f>
        <v>4.756828460010887</v>
      </c>
      <c r="E27" s="6">
        <f>E$1/D27^$E$2</f>
        <v>0.1126563078263537</v>
      </c>
      <c r="F27" s="6">
        <f>$D27*E27</f>
        <v>0.5358867312681465</v>
      </c>
      <c r="G27" s="6">
        <f>LN(D27)+$H$2*LN(F27)+$H$4</f>
        <v>1.9999999999999998</v>
      </c>
      <c r="H27" s="10">
        <f>E27*D27^$E$2</f>
        <v>1</v>
      </c>
      <c r="I27" s="6"/>
      <c r="J27" s="6">
        <f>J26/D$4</f>
        <v>0.3397734614293485</v>
      </c>
      <c r="K27" s="6">
        <f>K$1/J27^$E$2</f>
        <v>2.7460443426386307</v>
      </c>
      <c r="L27" s="6">
        <f>$J27*K27</f>
        <v>0.9330329915368074</v>
      </c>
      <c r="M27" s="6">
        <f>LN(J27)+$H$2*LN(L27)+$H$4</f>
        <v>0.7472370315046308</v>
      </c>
      <c r="N27" s="10">
        <f>K27*J27^$E$2</f>
        <v>0.6058606999546627</v>
      </c>
      <c r="O27" s="10"/>
      <c r="P27" s="6">
        <f>P26+P$4</f>
        <v>2.0203050891044203</v>
      </c>
      <c r="Q27" s="6">
        <f>R27/P27</f>
        <v>0.24748737341529178</v>
      </c>
      <c r="R27" s="6">
        <f>R26+R$4</f>
        <v>0.5</v>
      </c>
      <c r="S27" s="6">
        <f>LN(P27)+$H$2*LN(R27)+$H$4</f>
        <v>0.970380582818841</v>
      </c>
      <c r="T27" s="6"/>
      <c r="U27" s="6">
        <f>U26+U$4</f>
        <v>0.9285714285714279</v>
      </c>
      <c r="V27" s="6">
        <f>W27/U27</f>
        <v>1.0769230769230778</v>
      </c>
      <c r="W27" s="6">
        <f>W26+W$4</f>
        <v>1</v>
      </c>
      <c r="X27" s="6">
        <f>LN(U27)+$H$2*LN(W27)+$H$4</f>
        <v>1.9258920278462774</v>
      </c>
      <c r="Y27" s="6"/>
      <c r="Z27" s="6"/>
      <c r="AA27" s="2">
        <f>AA26+AA$4</f>
        <v>9.94</v>
      </c>
      <c r="AB27" s="12">
        <f>AB26</f>
        <v>0.125</v>
      </c>
      <c r="AC27" s="2">
        <f>AA27*AB27</f>
        <v>1.2425</v>
      </c>
      <c r="AD27" s="2">
        <f>LN(AA27)+$H$2*LN(AC27)+$H$4</f>
        <v>4.8393807181401</v>
      </c>
      <c r="AF27" s="4">
        <f>AF26+AF$4</f>
        <v>5.42</v>
      </c>
      <c r="AG27" s="11">
        <f>AG26</f>
        <v>0.25</v>
      </c>
      <c r="AH27" s="4">
        <f>AF27*AG27</f>
        <v>1.355</v>
      </c>
      <c r="AI27" s="4">
        <f>LN(AF27)+$H$2*LN(AH27)+$H$4</f>
        <v>4.449599451280715</v>
      </c>
      <c r="AK27" s="2">
        <f>AK26+AK$4</f>
        <v>5.409999999999999</v>
      </c>
      <c r="AL27" s="12">
        <f>AL26</f>
        <v>0.5</v>
      </c>
      <c r="AM27" s="2">
        <f>AK27*AL27</f>
        <v>2.7049999999999996</v>
      </c>
      <c r="AN27" s="2">
        <f>LN(AK27)+$H$2*LN(AM27)+$H$4</f>
        <v>6.176003873604502</v>
      </c>
      <c r="AP27" s="4">
        <f>AP26+AP$4</f>
        <v>5.405</v>
      </c>
      <c r="AQ27" s="11">
        <f>AQ26</f>
        <v>1</v>
      </c>
      <c r="AR27" s="4">
        <f>AP27*AQ27</f>
        <v>5.405</v>
      </c>
      <c r="AS27" s="4">
        <f>LN(AP27)+$H$2*LN(AR27)+$H$4</f>
        <v>7.905635578819101</v>
      </c>
      <c r="AU27" s="2">
        <f>AU26+AU$4</f>
        <v>5.402500000000001</v>
      </c>
      <c r="AV27" s="12">
        <f>AV26</f>
        <v>2</v>
      </c>
      <c r="AW27" s="2">
        <f>AU27*AV27</f>
        <v>10.805000000000001</v>
      </c>
      <c r="AX27" s="2">
        <f>LN(AU27)+$H$2*LN(AW27)+$H$4</f>
        <v>9.636884284296027</v>
      </c>
    </row>
    <row r="28" spans="4:50" ht="13.5">
      <c r="D28" s="6">
        <f>D27*D$4</f>
        <v>5.187358218604041</v>
      </c>
      <c r="E28" s="6">
        <f>E$1/D28^$E$2</f>
        <v>0.09978729829458119</v>
      </c>
      <c r="F28" s="6">
        <f>$D28*E28</f>
        <v>0.5176324619206888</v>
      </c>
      <c r="G28" s="6">
        <f>LN(D28)+$H$2*LN(F28)+$H$4</f>
        <v>2</v>
      </c>
      <c r="H28" s="10">
        <f>E28*D28^$E$2</f>
        <v>1</v>
      </c>
      <c r="I28" s="6"/>
      <c r="J28" s="6">
        <f>J27/D$4</f>
        <v>0.311573637904359</v>
      </c>
      <c r="K28" s="6">
        <f>K$1/J28^$E$2</f>
        <v>3.1001863168582653</v>
      </c>
      <c r="L28" s="6">
        <f>$J28*K28</f>
        <v>0.9659363289248455</v>
      </c>
      <c r="M28" s="6">
        <f>LN(J28)+$H$2*LN(L28)+$H$4</f>
        <v>0.7472370315046306</v>
      </c>
      <c r="N28" s="10">
        <f>K28*J28^$E$2</f>
        <v>0.6058606999546627</v>
      </c>
      <c r="O28" s="10"/>
      <c r="P28" s="6">
        <f>P27+P$4</f>
        <v>1.8182745801939781</v>
      </c>
      <c r="Q28" s="6">
        <f>R28/P28</f>
        <v>0.27498597046143536</v>
      </c>
      <c r="R28" s="6">
        <f>R27+R$4</f>
        <v>0.5</v>
      </c>
      <c r="S28" s="6">
        <f>LN(P28)+$H$2*LN(R28)+$H$4</f>
        <v>0.8650200671610144</v>
      </c>
      <c r="T28" s="6"/>
      <c r="U28" s="6">
        <f>U27+U$4</f>
        <v>0.9642857142857136</v>
      </c>
      <c r="V28" s="6">
        <f>W28/U28</f>
        <v>1.0370370370370376</v>
      </c>
      <c r="W28" s="6">
        <f>W27+W$4</f>
        <v>1</v>
      </c>
      <c r="X28" s="6">
        <f>LN(U28)+$H$2*LN(W28)+$H$4</f>
        <v>1.9636323558291244</v>
      </c>
      <c r="Y28" s="6"/>
      <c r="Z28" s="6"/>
      <c r="AA28" s="2">
        <f>AA27+AA$4</f>
        <v>10.469999999999999</v>
      </c>
      <c r="AB28" s="12">
        <f>AB27</f>
        <v>0.125</v>
      </c>
      <c r="AC28" s="2">
        <f>AA28*AB28</f>
        <v>1.3087499999999999</v>
      </c>
      <c r="AD28" s="2">
        <f>LN(AA28)+$H$2*LN(AC28)+$H$4</f>
        <v>5.021195232888969</v>
      </c>
      <c r="AF28" s="4">
        <f>AF27+AF$4</f>
        <v>5.71</v>
      </c>
      <c r="AG28" s="11">
        <f>AG27</f>
        <v>0.25</v>
      </c>
      <c r="AH28" s="4">
        <f>AF28*AG28</f>
        <v>1.4275</v>
      </c>
      <c r="AI28" s="4">
        <f>LN(AF28)+$H$2*LN(AH28)+$H$4</f>
        <v>4.63203068003799</v>
      </c>
      <c r="AK28" s="2">
        <f>AK27+AK$4</f>
        <v>5.704999999999999</v>
      </c>
      <c r="AL28" s="12">
        <f>AL27</f>
        <v>0.5</v>
      </c>
      <c r="AM28" s="2">
        <f>AK28*AL28</f>
        <v>2.8524999999999996</v>
      </c>
      <c r="AN28" s="2">
        <f>LN(AK28)+$H$2*LN(AM28)+$H$4</f>
        <v>6.361832490199273</v>
      </c>
      <c r="AP28" s="4">
        <f>AP27+AP$4</f>
        <v>5.702500000000001</v>
      </c>
      <c r="AQ28" s="11">
        <f>AQ27</f>
        <v>1</v>
      </c>
      <c r="AR28" s="4">
        <f>AP28*AQ28</f>
        <v>5.702500000000001</v>
      </c>
      <c r="AS28" s="4">
        <f>LN(AP28)+$H$2*LN(AR28)+$H$4</f>
        <v>8.093166363117422</v>
      </c>
      <c r="AU28" s="2">
        <f>AU27+AU$4</f>
        <v>5.701250000000001</v>
      </c>
      <c r="AV28" s="12">
        <f>AV27</f>
        <v>2</v>
      </c>
      <c r="AW28" s="2">
        <f>AU28*AV28</f>
        <v>11.402500000000002</v>
      </c>
      <c r="AX28" s="2">
        <f>LN(AU28)+$H$2*LN(AW28)+$H$4</f>
        <v>9.82526702305307</v>
      </c>
    </row>
    <row r="29" spans="4:50" ht="13.5">
      <c r="D29" s="6">
        <f>D28*D$4</f>
        <v>5.656854249492383</v>
      </c>
      <c r="E29" s="6">
        <f>E$1/D29^$E$2</f>
        <v>0.08838834764831839</v>
      </c>
      <c r="F29" s="6">
        <f>$D29*E29</f>
        <v>0.5</v>
      </c>
      <c r="G29" s="6">
        <f>LN(D29)+$H$2*LN(F29)+$H$4</f>
        <v>2</v>
      </c>
      <c r="H29" s="10">
        <f>E29*D29^$E$2</f>
        <v>1</v>
      </c>
      <c r="I29" s="6"/>
      <c r="J29" s="6">
        <f>J28/D$4</f>
        <v>0.2857142857142854</v>
      </c>
      <c r="K29" s="6">
        <f>K$1/J29^$E$2</f>
        <v>3.5000000000000036</v>
      </c>
      <c r="L29" s="6">
        <f>$J29*K29</f>
        <v>1</v>
      </c>
      <c r="M29" s="6">
        <f>LN(J29)+$H$2*LN(L29)+$H$4</f>
        <v>0.747237031504631</v>
      </c>
      <c r="N29" s="10">
        <f>K29*J29^$E$2</f>
        <v>0.6058606999546627</v>
      </c>
      <c r="O29" s="10"/>
      <c r="P29" s="6">
        <f>P28+P$4</f>
        <v>1.616244071283536</v>
      </c>
      <c r="Q29" s="6">
        <f>R29/P29</f>
        <v>0.30935921676911476</v>
      </c>
      <c r="R29" s="6">
        <f>R28+R$4</f>
        <v>0.5</v>
      </c>
      <c r="S29" s="6">
        <f>LN(P29)+$H$2*LN(R29)+$H$4</f>
        <v>0.747237031504631</v>
      </c>
      <c r="T29" s="6"/>
      <c r="U29" s="6">
        <f>U28+U$4</f>
        <v>0.9999999999999993</v>
      </c>
      <c r="V29" s="6">
        <f>W29/U29</f>
        <v>1.0000000000000007</v>
      </c>
      <c r="W29" s="6">
        <f>W28+W$4</f>
        <v>1</v>
      </c>
      <c r="X29" s="6">
        <f>LN(U29)+$H$2*LN(W29)+$H$4</f>
        <v>1.9999999999999993</v>
      </c>
      <c r="Y29" s="6"/>
      <c r="Z29" s="6"/>
      <c r="AA29" s="2">
        <f>AA28+AA$4</f>
        <v>10.999999999999998</v>
      </c>
      <c r="AB29" s="12">
        <f>AB28</f>
        <v>0.125</v>
      </c>
      <c r="AC29" s="2">
        <f>AA29*AB29</f>
        <v>1.3749999999999998</v>
      </c>
      <c r="AD29" s="2">
        <f>LN(AA29)+$H$2*LN(AC29)+$H$4</f>
        <v>5.194029600594707</v>
      </c>
      <c r="AF29" s="4">
        <f>AF28+AF$4</f>
        <v>6</v>
      </c>
      <c r="AG29" s="11">
        <f>AG28</f>
        <v>0.25</v>
      </c>
      <c r="AH29" s="4">
        <f>AF29*AG29</f>
        <v>1.5</v>
      </c>
      <c r="AI29" s="4">
        <f>LN(AF29)+$H$2*LN(AH29)+$H$4</f>
        <v>4.805422239498466</v>
      </c>
      <c r="AK29" s="2">
        <f>AK28+AK$4</f>
        <v>5.999999999999999</v>
      </c>
      <c r="AL29" s="12">
        <f>AL28</f>
        <v>0.5</v>
      </c>
      <c r="AM29" s="2">
        <f>AK29*AL29</f>
        <v>2.9999999999999996</v>
      </c>
      <c r="AN29" s="2">
        <f>LN(AK29)+$H$2*LN(AM29)+$H$4</f>
        <v>6.53829019089833</v>
      </c>
      <c r="AP29" s="4">
        <f>AP28+AP$4</f>
        <v>6.000000000000001</v>
      </c>
      <c r="AQ29" s="11">
        <f>AQ28</f>
        <v>1</v>
      </c>
      <c r="AR29" s="4">
        <f>AP29*AQ29</f>
        <v>6.000000000000001</v>
      </c>
      <c r="AS29" s="4">
        <f>LN(AP29)+$H$2*LN(AR29)+$H$4</f>
        <v>8.271158142298194</v>
      </c>
      <c r="AU29" s="2">
        <f>AU28+AU$4</f>
        <v>6.000000000000001</v>
      </c>
      <c r="AV29" s="12">
        <f>AV28</f>
        <v>2</v>
      </c>
      <c r="AW29" s="2">
        <f>AU29*AV29</f>
        <v>12.000000000000002</v>
      </c>
      <c r="AX29" s="2">
        <f>LN(AU29)+$H$2*LN(AW29)+$H$4</f>
        <v>10.004026093698057</v>
      </c>
    </row>
    <row r="30" spans="4:35" ht="13.5">
      <c r="D30" s="6"/>
      <c r="AF30" s="11"/>
      <c r="AG30" s="11"/>
      <c r="AH30" s="11"/>
      <c r="AI30" s="11"/>
    </row>
    <row r="31" spans="32:35" ht="13.5">
      <c r="AF31" s="11"/>
      <c r="AG31" s="11"/>
      <c r="AH31" s="11"/>
      <c r="AI31" s="11"/>
    </row>
    <row r="32" spans="6:48" ht="13.5">
      <c r="F32" s="8" t="s">
        <v>23</v>
      </c>
      <c r="Q32" s="8" t="s">
        <v>24</v>
      </c>
      <c r="AF32" s="11"/>
      <c r="AG32" s="11"/>
      <c r="AH32" s="11"/>
      <c r="AI32" s="11"/>
      <c r="AU32" s="12"/>
      <c r="AV32" s="12"/>
    </row>
    <row r="33" spans="6:48" ht="13.5">
      <c r="F33" s="8" t="s">
        <v>25</v>
      </c>
      <c r="Q33" s="8" t="s">
        <v>26</v>
      </c>
      <c r="AF33" s="11"/>
      <c r="AG33" s="11"/>
      <c r="AH33" s="11"/>
      <c r="AI33" s="11"/>
      <c r="AK33" s="12"/>
      <c r="AL33" s="12"/>
      <c r="AP33" s="12"/>
      <c r="AQ33" s="12"/>
      <c r="AU33" s="12"/>
      <c r="AV33" s="12"/>
    </row>
    <row r="34" spans="4:48" ht="13.5">
      <c r="D34" s="8" t="s">
        <v>27</v>
      </c>
      <c r="E34" s="9">
        <v>0.9</v>
      </c>
      <c r="K34" s="9">
        <v>0.76</v>
      </c>
      <c r="AF34" s="11"/>
      <c r="AG34" s="11"/>
      <c r="AH34" s="11"/>
      <c r="AI34" s="11"/>
      <c r="AK34" s="12"/>
      <c r="AL34" s="12"/>
      <c r="AP34" s="12"/>
      <c r="AQ34" s="12"/>
      <c r="AU34" s="2"/>
      <c r="AV34" s="2"/>
    </row>
    <row r="35" spans="5:48" ht="13.5">
      <c r="E35" s="8">
        <f>E34^(1/($E$2-1))</f>
        <v>0.7684334714209162</v>
      </c>
      <c r="K35" s="8"/>
      <c r="AF35" s="4"/>
      <c r="AG35" s="4"/>
      <c r="AH35" s="11"/>
      <c r="AI35" s="11"/>
      <c r="AK35" s="2"/>
      <c r="AL35" s="2"/>
      <c r="AP35" s="2"/>
      <c r="AQ35" s="2"/>
      <c r="AU35" s="2"/>
      <c r="AV35" s="2"/>
    </row>
    <row r="36" spans="11:43" ht="13.5">
      <c r="K36" s="8"/>
      <c r="AF36" s="4"/>
      <c r="AG36" s="4"/>
      <c r="AH36" s="11"/>
      <c r="AI36" s="11"/>
      <c r="AK36" s="2"/>
      <c r="AL36" s="2"/>
      <c r="AP36" s="2"/>
      <c r="AQ36" s="2"/>
    </row>
    <row r="37" spans="6:35" ht="13.5">
      <c r="F37" s="8" t="s">
        <v>28</v>
      </c>
      <c r="Q37" s="8" t="s">
        <v>29</v>
      </c>
      <c r="AF37" s="11"/>
      <c r="AG37" s="11"/>
      <c r="AH37" s="11"/>
      <c r="AI37" s="11"/>
    </row>
    <row r="38" spans="6:21" ht="13.5">
      <c r="F38" s="8" t="s">
        <v>30</v>
      </c>
      <c r="Q38" s="8" t="s">
        <v>31</v>
      </c>
      <c r="U38" s="8" t="s">
        <v>32</v>
      </c>
    </row>
    <row r="39" ht="13.5">
      <c r="U39" s="9">
        <v>1.5</v>
      </c>
    </row>
    <row r="40" ht="13.5"/>
    <row r="41" spans="4:12" ht="13.5">
      <c r="D41" s="8" t="s">
        <v>18</v>
      </c>
      <c r="E41" s="6" t="s">
        <v>19</v>
      </c>
      <c r="F41" s="8" t="s">
        <v>20</v>
      </c>
      <c r="I41" s="6"/>
      <c r="J41" s="6" t="s">
        <v>18</v>
      </c>
      <c r="K41" s="6" t="s">
        <v>19</v>
      </c>
      <c r="L41" s="8" t="s">
        <v>20</v>
      </c>
    </row>
    <row r="42" spans="4:13" ht="13.5">
      <c r="D42" s="6">
        <f>E35</f>
        <v>0.7684334714209162</v>
      </c>
      <c r="E42" s="6">
        <f>E$34/D42^$E$2</f>
        <v>1.3013488313450121</v>
      </c>
      <c r="F42" s="6">
        <f>$D42*E42</f>
        <v>1</v>
      </c>
      <c r="G42" s="6"/>
      <c r="H42" s="6"/>
      <c r="I42" s="6"/>
      <c r="J42" s="6">
        <f>U51</f>
        <v>2.897944098839728</v>
      </c>
      <c r="K42" s="6">
        <f>K$34/J42^$E$2</f>
        <v>0.1713513723739947</v>
      </c>
      <c r="L42" s="6">
        <f>$J42*K42</f>
        <v>0.49656669839930667</v>
      </c>
      <c r="M42" s="6"/>
    </row>
    <row r="43" spans="4:13" ht="13.5">
      <c r="D43" s="6">
        <f>D42*D$4</f>
        <v>0.8379826426233165</v>
      </c>
      <c r="E43" s="6">
        <f>E$34/D43^$E$2</f>
        <v>1.1526925258272276</v>
      </c>
      <c r="F43" s="6">
        <f>$D43*E43</f>
        <v>0.9659363289248456</v>
      </c>
      <c r="G43" s="6"/>
      <c r="H43" s="6"/>
      <c r="I43" s="6"/>
      <c r="J43" s="6">
        <f>J42/D$4</f>
        <v>2.6574264556171476</v>
      </c>
      <c r="K43" s="6">
        <f>K$34/J43^$E$2</f>
        <v>0.19344960012492068</v>
      </c>
      <c r="L43" s="6">
        <f>$J43*K43</f>
        <v>0.5140780852005224</v>
      </c>
      <c r="M43" s="6"/>
    </row>
    <row r="44" spans="4:13" ht="13.5">
      <c r="D44" s="6">
        <f>D43*D$4</f>
        <v>0.9138265516199937</v>
      </c>
      <c r="E44" s="6">
        <f>E$34/D44^$E$2</f>
        <v>1.021017598889817</v>
      </c>
      <c r="F44" s="6">
        <f>$D44*E44</f>
        <v>0.9330329915368073</v>
      </c>
      <c r="G44" s="6"/>
      <c r="H44" s="6"/>
      <c r="I44" s="6"/>
      <c r="J44" s="6">
        <f>J43/D$4</f>
        <v>2.436870804319983</v>
      </c>
      <c r="K44" s="6">
        <f>K$34/J44^$E$2</f>
        <v>0.21839771266501518</v>
      </c>
      <c r="L44" s="6">
        <f>$J44*K44</f>
        <v>0.5322070097236401</v>
      </c>
      <c r="M44" s="6"/>
    </row>
    <row r="45" spans="4:18" ht="13.5">
      <c r="D45" s="6">
        <f>D44*D$4</f>
        <v>0.9965349208564304</v>
      </c>
      <c r="E45" s="6">
        <f>E$34/D45^$E$2</f>
        <v>0.9043842255284823</v>
      </c>
      <c r="F45" s="6">
        <f>$D45*E45</f>
        <v>0.9012504626108302</v>
      </c>
      <c r="G45" s="6"/>
      <c r="H45" s="6"/>
      <c r="I45" s="6"/>
      <c r="J45" s="6">
        <f>J44/D$4</f>
        <v>2.2346203803288436</v>
      </c>
      <c r="K45" s="6">
        <f>K$34/J45^$E$2</f>
        <v>0.24656324368987934</v>
      </c>
      <c r="L45" s="6">
        <f>$J45*K45</f>
        <v>0.5509752493893915</v>
      </c>
      <c r="M45" s="6"/>
      <c r="P45" s="5" t="s">
        <v>33</v>
      </c>
      <c r="Q45" s="5"/>
      <c r="R45" s="5"/>
    </row>
    <row r="46" spans="4:21" ht="13.5">
      <c r="D46" s="6">
        <f>D45*D$4</f>
        <v>1.0867290370648979</v>
      </c>
      <c r="E46" s="6">
        <f>E$34/D46^$E$2</f>
        <v>0.8010741717616736</v>
      </c>
      <c r="F46" s="6">
        <f>$D46*E46</f>
        <v>0.8705505632961241</v>
      </c>
      <c r="G46" s="6"/>
      <c r="H46" s="6"/>
      <c r="I46" s="6"/>
      <c r="J46" s="6">
        <f>J45/D$4</f>
        <v>2.0491559237891095</v>
      </c>
      <c r="K46" s="6">
        <f>K$34/J46^$E$2</f>
        <v>0.2783611256594138</v>
      </c>
      <c r="L46" s="6">
        <f>$J46*K46</f>
        <v>0.5704053495975925</v>
      </c>
      <c r="M46" s="6"/>
      <c r="P46" s="5"/>
      <c r="Q46" s="5"/>
      <c r="R46" s="5"/>
      <c r="U46" s="8" t="s">
        <v>34</v>
      </c>
    </row>
    <row r="47" spans="4:21" ht="13.5">
      <c r="D47" s="6">
        <f>D46*D$4</f>
        <v>1.1850864182311405</v>
      </c>
      <c r="E47" s="6">
        <f>E$34/D47^$E$2</f>
        <v>0.709565481738316</v>
      </c>
      <c r="F47" s="6">
        <f>$D47*E47</f>
        <v>0.8408964152537146</v>
      </c>
      <c r="G47" s="6"/>
      <c r="H47" s="6"/>
      <c r="I47" s="6"/>
      <c r="J47" s="6">
        <f>J46/D$4</f>
        <v>1.8790842672714165</v>
      </c>
      <c r="K47" s="6">
        <f>K$34/J47^$E$2</f>
        <v>0.31425980255124475</v>
      </c>
      <c r="L47" s="6">
        <f>$J47*K47</f>
        <v>0.5905206508098658</v>
      </c>
      <c r="M47" s="6"/>
      <c r="P47" s="10">
        <f>D22</f>
        <v>3.084421650815883</v>
      </c>
      <c r="Q47" s="10">
        <f>R47/P47</f>
        <v>0.20661257953855286</v>
      </c>
      <c r="R47" s="10">
        <f>F22</f>
        <v>0.6372803136596311</v>
      </c>
      <c r="U47" s="8" t="s">
        <v>35</v>
      </c>
    </row>
    <row r="48" spans="4:18" ht="13.5">
      <c r="D48" s="6">
        <f>D47*D$4</f>
        <v>1.2923459029576323</v>
      </c>
      <c r="E48" s="6">
        <f>E$34/D48^$E$2</f>
        <v>0.6285100564000194</v>
      </c>
      <c r="F48" s="6">
        <f>$D48*E48</f>
        <v>0.8122523963562356</v>
      </c>
      <c r="G48" s="6"/>
      <c r="H48" s="6"/>
      <c r="I48" s="6"/>
      <c r="J48" s="6">
        <f>J47/D$4</f>
        <v>1.723127870610176</v>
      </c>
      <c r="K48" s="6">
        <f>K$34/J48^$E$2</f>
        <v>0.3547881309417584</v>
      </c>
      <c r="L48" s="6">
        <f>$J48*K48</f>
        <v>0.6113453165874364</v>
      </c>
      <c r="M48" s="6"/>
      <c r="P48" s="10">
        <f>P47/E$3</f>
        <v>0.881263328804538</v>
      </c>
      <c r="Q48" s="10">
        <f>R48/P48</f>
        <v>0.723144028384935</v>
      </c>
      <c r="R48" s="10">
        <f>$R47</f>
        <v>0.6372803136596311</v>
      </c>
    </row>
    <row r="49" spans="4:28" ht="13.5">
      <c r="D49" s="6">
        <f>D48*D$4</f>
        <v>1.4093132004535627</v>
      </c>
      <c r="E49" s="6">
        <f>E$34/D49^$E$2</f>
        <v>0.55671379338833</v>
      </c>
      <c r="F49" s="6">
        <f>$D49*E49</f>
        <v>0.7845840978967509</v>
      </c>
      <c r="G49" s="6"/>
      <c r="H49" s="6"/>
      <c r="I49" s="6"/>
      <c r="J49" s="6">
        <f>J48/D$4</f>
        <v>1.5801152243081868</v>
      </c>
      <c r="K49" s="6">
        <f>K$34/J49^$E$2</f>
        <v>0.40054317108094206</v>
      </c>
      <c r="L49" s="6">
        <f>$J49*K49</f>
        <v>0.6329043626176752</v>
      </c>
      <c r="M49" s="6"/>
      <c r="P49" s="5"/>
      <c r="Q49" s="5"/>
      <c r="R49" s="5"/>
      <c r="U49" s="8" t="s">
        <v>19</v>
      </c>
      <c r="V49" s="8" t="s">
        <v>18</v>
      </c>
      <c r="W49" s="8" t="s">
        <v>20</v>
      </c>
      <c r="Z49" s="8" t="s">
        <v>19</v>
      </c>
      <c r="AA49" s="8" t="s">
        <v>18</v>
      </c>
      <c r="AB49" s="8" t="s">
        <v>20</v>
      </c>
    </row>
    <row r="50" spans="4:28" ht="13.5">
      <c r="D50" s="6">
        <f>D49*D$4</f>
        <v>1.5368669428418325</v>
      </c>
      <c r="E50" s="6">
        <f>E$34/D50^$E$2</f>
        <v>0.49311899561964523</v>
      </c>
      <c r="F50" s="6">
        <f>$D50*E50</f>
        <v>0.7578582832551991</v>
      </c>
      <c r="G50" s="6"/>
      <c r="H50" s="6"/>
      <c r="I50" s="6"/>
      <c r="J50" s="6">
        <f>J49/D$4</f>
        <v>1.4489720494198632</v>
      </c>
      <c r="K50" s="6">
        <f>K$34/J50^$E$2</f>
        <v>0.4521989827385562</v>
      </c>
      <c r="L50" s="6">
        <f>$J50*K50</f>
        <v>0.6552236867642631</v>
      </c>
      <c r="M50" s="6"/>
      <c r="P50" s="5"/>
      <c r="Q50" s="5"/>
      <c r="R50" s="5"/>
      <c r="U50" s="6">
        <f>D62</f>
        <v>4.3469161482595915</v>
      </c>
      <c r="V50" s="6">
        <f>W50/U50</f>
        <v>0.11502407291665587</v>
      </c>
      <c r="W50" s="6">
        <f>F62</f>
        <v>0.5000000000000001</v>
      </c>
      <c r="Z50" s="6">
        <f>J62</f>
        <v>0.5122889809472773</v>
      </c>
      <c r="AA50" s="6">
        <f>AB50/Z50</f>
        <v>1.9520232470175187</v>
      </c>
      <c r="AB50" s="6">
        <f>F42</f>
        <v>1</v>
      </c>
    </row>
    <row r="51" spans="4:28" ht="13.5">
      <c r="D51" s="6">
        <f>D50*D$4</f>
        <v>1.675965285246633</v>
      </c>
      <c r="E51" s="6">
        <f>E$34/D51^$E$2</f>
        <v>0.4367887893722609</v>
      </c>
      <c r="F51" s="6">
        <f>$D51*E51</f>
        <v>0.7320428479728127</v>
      </c>
      <c r="G51" s="6"/>
      <c r="H51" s="6"/>
      <c r="I51" s="6"/>
      <c r="J51" s="6">
        <f>J50/D$4</f>
        <v>1.3287132278085731</v>
      </c>
      <c r="K51" s="6">
        <f>K$34/J51^$E$2</f>
        <v>0.5105165554013721</v>
      </c>
      <c r="L51" s="6">
        <f>$J51*K51</f>
        <v>0.6783301001770714</v>
      </c>
      <c r="M51" s="6"/>
      <c r="P51" s="10">
        <f>D15</f>
        <v>1.6817928305074292</v>
      </c>
      <c r="Q51" s="10">
        <f>R51/P51</f>
        <v>0.48296816446242274</v>
      </c>
      <c r="R51" s="10">
        <f>F15</f>
        <v>0.8122523963562356</v>
      </c>
      <c r="U51" s="6">
        <f>U50/U39</f>
        <v>2.897944098839728</v>
      </c>
      <c r="V51" s="6">
        <f>W51/U51</f>
        <v>0.1725361093749838</v>
      </c>
      <c r="W51" s="6">
        <f>$W50</f>
        <v>0.5000000000000001</v>
      </c>
      <c r="Z51" s="6">
        <f>Z50*$E$3</f>
        <v>1.7930114333154705</v>
      </c>
      <c r="AA51" s="6">
        <f>AB51/Z51</f>
        <v>0.557720927719291</v>
      </c>
      <c r="AB51" s="6">
        <f>AB50</f>
        <v>1</v>
      </c>
    </row>
    <row r="52" spans="4:18" ht="13.5">
      <c r="D52" s="6">
        <f>D51*D$4</f>
        <v>1.8276531032399874</v>
      </c>
      <c r="E52" s="6">
        <f>E$34/D52^$E$2</f>
        <v>0.3868933223339911</v>
      </c>
      <c r="F52" s="6">
        <f>$D52*E52</f>
        <v>0.7071067811865476</v>
      </c>
      <c r="G52" s="6"/>
      <c r="H52" s="6"/>
      <c r="I52" s="6"/>
      <c r="J52" s="6">
        <f>J51/D$4</f>
        <v>1.218435402159991</v>
      </c>
      <c r="K52" s="6">
        <f>K$34/J52^$E$2</f>
        <v>0.5763550191123864</v>
      </c>
      <c r="L52" s="6">
        <f>$J52*K52</f>
        <v>0.7022513594991299</v>
      </c>
      <c r="M52" s="6"/>
      <c r="P52" s="10">
        <f>P51/E$3</f>
        <v>0.48051223728783693</v>
      </c>
      <c r="Q52" s="10">
        <f>R52/P52</f>
        <v>1.6903885756184798</v>
      </c>
      <c r="R52" s="10">
        <f>$R51</f>
        <v>0.8122523963562356</v>
      </c>
    </row>
    <row r="53" spans="4:13" ht="13.5">
      <c r="D53" s="6">
        <f>D52*D$4</f>
        <v>1.9930698417128607</v>
      </c>
      <c r="E53" s="6">
        <f>E$34/D53^$E$2</f>
        <v>0.3426975382810492</v>
      </c>
      <c r="F53" s="6">
        <f>$D53*E53</f>
        <v>0.6830201283771977</v>
      </c>
      <c r="G53" s="6"/>
      <c r="H53" s="6"/>
      <c r="I53" s="6"/>
      <c r="J53" s="6">
        <f>J52/D$4</f>
        <v>1.1173101901644213</v>
      </c>
      <c r="K53" s="6">
        <f>K$34/J53^$E$2</f>
        <v>0.6506843011092417</v>
      </c>
      <c r="L53" s="6">
        <f>$J53*K53</f>
        <v>0.7270162002093704</v>
      </c>
      <c r="M53" s="6"/>
    </row>
    <row r="54" spans="4:13" ht="13.5">
      <c r="D54" s="6">
        <f>D53*D$4</f>
        <v>2.1734580741297957</v>
      </c>
      <c r="E54" s="6">
        <f>E$34/D54^$E$2</f>
        <v>0.3035503482856912</v>
      </c>
      <c r="F54" s="6">
        <f>$D54*E54</f>
        <v>0.6597539553864472</v>
      </c>
      <c r="G54" s="6"/>
      <c r="H54" s="6"/>
      <c r="I54" s="6"/>
      <c r="J54" s="6">
        <f>J53/D$4</f>
        <v>1.0245779618945545</v>
      </c>
      <c r="K54" s="6">
        <f>K$34/J54^$E$2</f>
        <v>0.7345994147184884</v>
      </c>
      <c r="L54" s="6">
        <f>$J54*K54</f>
        <v>0.7526543711412015</v>
      </c>
      <c r="M54" s="6"/>
    </row>
    <row r="55" spans="4:13" ht="13.5">
      <c r="D55" s="6">
        <f>D54*D$4</f>
        <v>2.370172836462281</v>
      </c>
      <c r="E55" s="6">
        <f>E$34/D55^$E$2</f>
        <v>0.26887503892367426</v>
      </c>
      <c r="F55" s="6">
        <f>$D55*E55</f>
        <v>0.6372803136596312</v>
      </c>
      <c r="G55" s="6"/>
      <c r="H55" s="6"/>
      <c r="I55" s="6"/>
      <c r="J55" s="6">
        <f>J54/D$4</f>
        <v>0.939542133635708</v>
      </c>
      <c r="K55" s="6">
        <f>K$34/J55^$E$2</f>
        <v>0.8293365910085907</v>
      </c>
      <c r="L55" s="6">
        <f>$J55*K55</f>
        <v>0.7791966702183759</v>
      </c>
      <c r="M55" s="6"/>
    </row>
    <row r="56" spans="4:13" ht="13.5">
      <c r="D56" s="6">
        <f>D55*D$4</f>
        <v>2.5846918059152646</v>
      </c>
      <c r="E56" s="6">
        <f>E$34/D56^$E$2</f>
        <v>0.23816077617597353</v>
      </c>
      <c r="F56" s="6">
        <f>$D56*E56</f>
        <v>0.6155722066724582</v>
      </c>
      <c r="G56" s="6"/>
      <c r="H56" s="6"/>
      <c r="I56" s="6"/>
      <c r="J56" s="6">
        <f>J55/D$4</f>
        <v>0.8615639353050878</v>
      </c>
      <c r="K56" s="6">
        <f>K$34/J56^$E$2</f>
        <v>0.9362914908519596</v>
      </c>
      <c r="L56" s="6">
        <f>$J56*K56</f>
        <v>0.806674981451082</v>
      </c>
      <c r="M56" s="6"/>
    </row>
    <row r="57" spans="4:13" ht="13.5">
      <c r="D57" s="6">
        <f>D56*D$4</f>
        <v>2.8186264009071254</v>
      </c>
      <c r="E57" s="6">
        <f>E$34/D57^$E$2</f>
        <v>0.21095507986088466</v>
      </c>
      <c r="F57" s="6">
        <f>$D57*E57</f>
        <v>0.5946035575013605</v>
      </c>
      <c r="G57" s="6"/>
      <c r="H57" s="6"/>
      <c r="I57" s="6"/>
      <c r="J57" s="6">
        <f>J56/D$4</f>
        <v>0.7900576121540933</v>
      </c>
      <c r="K57" s="6">
        <f>K$34/J57^$E$2</f>
        <v>1.0570397656947277</v>
      </c>
      <c r="L57" s="6">
        <f>$J57*K57</f>
        <v>0.8351223132366988</v>
      </c>
      <c r="M57" s="6"/>
    </row>
    <row r="58" spans="4:13" ht="13.5">
      <c r="D58" s="6">
        <f>D57*D$4</f>
        <v>3.073733885683665</v>
      </c>
      <c r="E58" s="6">
        <f>E$34/D58^$E$2</f>
        <v>0.18685715773041617</v>
      </c>
      <c r="F58" s="6">
        <f>$D58*E58</f>
        <v>0.5743491774985175</v>
      </c>
      <c r="G58" s="6"/>
      <c r="H58" s="6"/>
      <c r="I58" s="6"/>
      <c r="J58" s="6">
        <f>J57/D$4</f>
        <v>0.7244860247099315</v>
      </c>
      <c r="K58" s="6">
        <f>K$34/J58^$E$2</f>
        <v>1.1933602699339607</v>
      </c>
      <c r="L58" s="6">
        <f>$J58*K58</f>
        <v>0.864572838011226</v>
      </c>
      <c r="M58" s="6"/>
    </row>
    <row r="59" spans="4:13" ht="13.5">
      <c r="D59" s="6">
        <f>D58*D$4</f>
        <v>3.351930570493266</v>
      </c>
      <c r="E59" s="6">
        <f>E$34/D59^$E$2</f>
        <v>0.1655120010293892</v>
      </c>
      <c r="F59" s="6">
        <f>$D59*E59</f>
        <v>0.5547847360339225</v>
      </c>
      <c r="G59" s="6"/>
      <c r="H59" s="6"/>
      <c r="I59" s="6"/>
      <c r="J59" s="6">
        <f>J58/D$4</f>
        <v>0.6643566139042866</v>
      </c>
      <c r="K59" s="6">
        <f>K$34/J59^$E$2</f>
        <v>1.3472612668652781</v>
      </c>
      <c r="L59" s="6">
        <f>$J59*K59</f>
        <v>0.8950619332990156</v>
      </c>
      <c r="M59" s="6"/>
    </row>
    <row r="60" spans="4:13" ht="13.5">
      <c r="D60" s="6">
        <f>D59*D$4</f>
        <v>3.655306206479975</v>
      </c>
      <c r="E60" s="6">
        <f>E$34/D60^$E$2</f>
        <v>0.14660515453346942</v>
      </c>
      <c r="F60" s="6">
        <f>$D60*E60</f>
        <v>0.5358867312681466</v>
      </c>
      <c r="G60" s="6"/>
      <c r="H60" s="6"/>
      <c r="I60" s="6"/>
      <c r="J60" s="6">
        <f>J59/D$4</f>
        <v>0.6092177010799955</v>
      </c>
      <c r="K60" s="6">
        <f>K$34/J60^$E$2</f>
        <v>1.521010014264913</v>
      </c>
      <c r="L60" s="6">
        <f>$J60*K60</f>
        <v>0.9266262242101215</v>
      </c>
      <c r="M60" s="6"/>
    </row>
    <row r="61" spans="4:13" ht="12.75">
      <c r="D61" s="6">
        <f>D60*D$4</f>
        <v>3.9861396834257214</v>
      </c>
      <c r="E61" s="6">
        <f>E$34/D61^$E$2</f>
        <v>0.12985808401872942</v>
      </c>
      <c r="F61" s="6">
        <f>$D61*E61</f>
        <v>0.5176324619206888</v>
      </c>
      <c r="G61" s="6"/>
      <c r="H61" s="6"/>
      <c r="I61" s="6"/>
      <c r="J61" s="6">
        <f>J60/D$4</f>
        <v>0.5586550950822107</v>
      </c>
      <c r="K61" s="6">
        <f>K$34/J61^$E$2</f>
        <v>1.7171661654587527</v>
      </c>
      <c r="L61" s="6">
        <f>$J61*K61</f>
        <v>0.9593036274363146</v>
      </c>
      <c r="M61" s="6"/>
    </row>
    <row r="62" spans="4:13" ht="12.75">
      <c r="D62" s="6">
        <f>D61*D$4</f>
        <v>4.3469161482595915</v>
      </c>
      <c r="E62" s="6">
        <f>E$34/D62^$E$2</f>
        <v>0.11502407291665585</v>
      </c>
      <c r="F62" s="6">
        <f>$D62*E62</f>
        <v>0.5000000000000001</v>
      </c>
      <c r="G62" s="6"/>
      <c r="H62" s="6"/>
      <c r="I62" s="6"/>
      <c r="J62" s="6">
        <f>J61/D$4</f>
        <v>0.5122889809472773</v>
      </c>
      <c r="K62" s="6">
        <f>K$34/J62^$E$2</f>
        <v>1.9386194779403672</v>
      </c>
      <c r="L62" s="6">
        <f>$J62*K62</f>
        <v>0.9931333967986133</v>
      </c>
      <c r="M62" s="6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68"/>
  <sheetViews>
    <sheetView tabSelected="1" zoomScale="75" zoomScaleNormal="75" zoomScaleSheetLayoutView="1" workbookViewId="0" topLeftCell="A1">
      <selection activeCell="B19" sqref="B19"/>
    </sheetView>
  </sheetViews>
  <sheetFormatPr defaultColWidth="9.00390625" defaultRowHeight="12.75"/>
  <cols>
    <col min="1" max="1" width="9.125" style="8" customWidth="1"/>
    <col min="2" max="2" width="10.625" style="8" customWidth="1"/>
    <col min="3" max="3" width="4.125" style="8" customWidth="1"/>
    <col min="4" max="4" width="13.75390625" style="8" customWidth="1"/>
    <col min="5" max="5" width="11.375" style="8" customWidth="1"/>
    <col min="6" max="8" width="9.125" style="8" customWidth="1"/>
    <col min="9" max="9" width="2.50390625" style="8" customWidth="1"/>
    <col min="10" max="10" width="9.125" style="8" customWidth="1"/>
    <col min="11" max="11" width="11.125" style="8" customWidth="1"/>
    <col min="12" max="12" width="9.125" style="8" customWidth="1"/>
    <col min="13" max="13" width="9.375" style="8" customWidth="1"/>
    <col min="14" max="14" width="9.125" style="8" customWidth="1"/>
    <col min="15" max="15" width="3.875" style="8" customWidth="1"/>
    <col min="16" max="16" width="10.625" style="8" customWidth="1"/>
    <col min="17" max="19" width="9.125" style="8" customWidth="1"/>
    <col min="20" max="20" width="3.875" style="8" customWidth="1"/>
    <col min="21" max="21" width="18.625" style="8" bestFit="1" customWidth="1"/>
    <col min="22" max="24" width="9.125" style="8" customWidth="1"/>
    <col min="25" max="25" width="3.00390625" style="8" customWidth="1"/>
    <col min="26" max="30" width="9.125" style="8" customWidth="1"/>
    <col min="31" max="31" width="4.125" style="8" customWidth="1"/>
    <col min="32" max="35" width="9.125" style="8" customWidth="1"/>
    <col min="36" max="36" width="3.25390625" style="8" customWidth="1"/>
    <col min="37" max="40" width="9.125" style="8" customWidth="1"/>
    <col min="41" max="41" width="4.625" style="8" customWidth="1"/>
    <col min="42" max="45" width="9.125" style="8" customWidth="1"/>
    <col min="46" max="46" width="3.875" style="8" customWidth="1"/>
    <col min="47" max="256" width="9.125" style="8" customWidth="1"/>
  </cols>
  <sheetData>
    <row r="1" spans="1:43" ht="13.5">
      <c r="A1" s="8" t="s">
        <v>0</v>
      </c>
      <c r="B1" s="9">
        <v>2</v>
      </c>
      <c r="C1" s="9"/>
      <c r="D1" s="8" t="s">
        <v>1</v>
      </c>
      <c r="E1" s="6">
        <f>D9^$E$2/D9</f>
        <v>0.9146101038546528</v>
      </c>
      <c r="G1" s="7" t="s">
        <v>2</v>
      </c>
      <c r="H1" s="3">
        <f>2/(E2-1)</f>
        <v>5.000000000000001</v>
      </c>
      <c r="K1" s="6">
        <f>R10*P29^($E$2-1)</f>
        <v>0.7776774233174156</v>
      </c>
      <c r="AA1" s="12" t="s">
        <v>3</v>
      </c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3.5">
      <c r="A2" s="8" t="s">
        <v>4</v>
      </c>
      <c r="B2" s="8">
        <f>B$1^(1/(E2-1))</f>
        <v>5.656854249492382</v>
      </c>
      <c r="D2" s="8" t="s">
        <v>5</v>
      </c>
      <c r="E2" s="8">
        <f>7/5</f>
        <v>1.4</v>
      </c>
      <c r="G2" s="7" t="s">
        <v>6</v>
      </c>
      <c r="H2" s="3">
        <f>H1/2</f>
        <v>2.5000000000000004</v>
      </c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7" ht="13.5">
      <c r="A3" s="8" t="s">
        <v>7</v>
      </c>
      <c r="B3" s="8">
        <f>B2^-E2</f>
        <v>0.0883883476483184</v>
      </c>
      <c r="D3" s="8" t="s">
        <v>8</v>
      </c>
      <c r="E3" s="9">
        <f>E45</f>
        <v>1.5</v>
      </c>
      <c r="P3" s="8" t="s">
        <v>9</v>
      </c>
      <c r="R3" s="8" t="s">
        <v>10</v>
      </c>
      <c r="U3" s="8" t="s">
        <v>9</v>
      </c>
      <c r="W3" s="8" t="s">
        <v>10</v>
      </c>
      <c r="AA3" s="8" t="s">
        <v>11</v>
      </c>
      <c r="AC3" s="8" t="s">
        <v>12</v>
      </c>
      <c r="AF3" s="11" t="s">
        <v>11</v>
      </c>
      <c r="AG3" s="11"/>
      <c r="AH3" s="11"/>
      <c r="AI3" s="11"/>
      <c r="AK3" s="8" t="s">
        <v>11</v>
      </c>
      <c r="AP3" s="11" t="s">
        <v>11</v>
      </c>
      <c r="AQ3" s="11"/>
      <c r="AR3" s="11"/>
      <c r="AS3" s="11"/>
      <c r="AU3" s="8" t="s">
        <v>11</v>
      </c>
    </row>
    <row r="4" spans="4:47" ht="13.5">
      <c r="D4" s="6">
        <f>B2^(1/20)</f>
        <v>1.0905077326652577</v>
      </c>
      <c r="G4" s="8" t="s">
        <v>13</v>
      </c>
      <c r="H4" s="8">
        <v>2</v>
      </c>
      <c r="P4" s="6">
        <f>(P9/E3-D29)/20</f>
        <v>-0.07542472332656514</v>
      </c>
      <c r="R4" s="6">
        <v>0</v>
      </c>
      <c r="U4" s="6">
        <f>(U9*$E$3-J29)/20</f>
        <v>0.013333333333333336</v>
      </c>
      <c r="W4" s="6">
        <v>0</v>
      </c>
      <c r="AA4" s="6">
        <f>(11-AA9)/20</f>
        <v>0.53</v>
      </c>
      <c r="AC4" s="8">
        <v>2</v>
      </c>
      <c r="AF4" s="4">
        <f>(6-AF9)/20</f>
        <v>0.29</v>
      </c>
      <c r="AG4" s="11"/>
      <c r="AH4" s="11"/>
      <c r="AI4" s="11"/>
      <c r="AK4" s="6">
        <f>(6-AK9)/20</f>
        <v>0.29500000000000004</v>
      </c>
      <c r="AP4" s="4">
        <f>(6-AP9)/20</f>
        <v>0.2975</v>
      </c>
      <c r="AQ4" s="11"/>
      <c r="AR4" s="11"/>
      <c r="AS4" s="11"/>
      <c r="AU4" s="6">
        <f>(6-AU9)/20</f>
        <v>0.29874999999999996</v>
      </c>
    </row>
    <row r="5" spans="4:45" ht="13.5">
      <c r="D5" s="6"/>
      <c r="AF5" s="11"/>
      <c r="AG5" s="11"/>
      <c r="AH5" s="11"/>
      <c r="AI5" s="11"/>
      <c r="AP5" s="11"/>
      <c r="AQ5" s="11"/>
      <c r="AR5" s="11"/>
      <c r="AS5" s="11"/>
    </row>
    <row r="6" spans="1:45" ht="13.5">
      <c r="A6" s="8" t="s">
        <v>36</v>
      </c>
      <c r="D6" s="6" t="s">
        <v>14</v>
      </c>
      <c r="J6" s="8" t="s">
        <v>15</v>
      </c>
      <c r="P6" s="8" t="s">
        <v>16</v>
      </c>
      <c r="U6" s="8" t="s">
        <v>17</v>
      </c>
      <c r="AF6" s="11"/>
      <c r="AG6" s="11"/>
      <c r="AH6" s="11"/>
      <c r="AI6" s="11"/>
      <c r="AP6" s="11"/>
      <c r="AQ6" s="11"/>
      <c r="AR6" s="11"/>
      <c r="AS6" s="11"/>
    </row>
    <row r="7" spans="1:50" ht="13.5">
      <c r="A7" s="8" t="s">
        <v>37</v>
      </c>
      <c r="D7" s="6"/>
      <c r="T7" s="6"/>
      <c r="U7" s="6"/>
      <c r="V7" s="6"/>
      <c r="Y7" s="6"/>
      <c r="Z7" s="6"/>
      <c r="AA7" s="6"/>
      <c r="AB7" s="6"/>
      <c r="AC7" s="6"/>
      <c r="AD7" s="6"/>
      <c r="AE7" s="6"/>
      <c r="AF7" s="4"/>
      <c r="AG7" s="4"/>
      <c r="AH7" s="4"/>
      <c r="AI7" s="4"/>
      <c r="AK7" s="6"/>
      <c r="AL7" s="6"/>
      <c r="AM7" s="6"/>
      <c r="AN7" s="6"/>
      <c r="AP7" s="4"/>
      <c r="AQ7" s="4"/>
      <c r="AR7" s="4"/>
      <c r="AS7" s="4"/>
      <c r="AU7" s="6"/>
      <c r="AV7" s="6"/>
      <c r="AW7" s="6"/>
      <c r="AX7" s="6"/>
    </row>
    <row r="8" spans="1:50" ht="13.5">
      <c r="A8" s="8" t="s">
        <v>38</v>
      </c>
      <c r="B8" s="8">
        <f>B2*E3</f>
        <v>8.485281374238573</v>
      </c>
      <c r="D8" s="8" t="s">
        <v>18</v>
      </c>
      <c r="E8" s="6" t="s">
        <v>19</v>
      </c>
      <c r="F8" s="8" t="s">
        <v>20</v>
      </c>
      <c r="G8" s="8" t="s">
        <v>21</v>
      </c>
      <c r="H8" s="8" t="s">
        <v>22</v>
      </c>
      <c r="I8" s="6"/>
      <c r="J8" s="6" t="s">
        <v>18</v>
      </c>
      <c r="K8" s="6" t="s">
        <v>19</v>
      </c>
      <c r="L8" s="8" t="s">
        <v>20</v>
      </c>
      <c r="M8" s="8" t="s">
        <v>21</v>
      </c>
      <c r="N8" s="8" t="s">
        <v>22</v>
      </c>
      <c r="P8" s="8" t="s">
        <v>18</v>
      </c>
      <c r="Q8" s="8" t="s">
        <v>19</v>
      </c>
      <c r="R8" s="8" t="s">
        <v>20</v>
      </c>
      <c r="S8" s="8" t="s">
        <v>21</v>
      </c>
      <c r="U8" s="8" t="s">
        <v>18</v>
      </c>
      <c r="V8" s="8" t="s">
        <v>19</v>
      </c>
      <c r="W8" s="8" t="s">
        <v>20</v>
      </c>
      <c r="X8" s="8" t="s">
        <v>21</v>
      </c>
      <c r="AA8" s="12" t="s">
        <v>18</v>
      </c>
      <c r="AB8" s="12" t="s">
        <v>19</v>
      </c>
      <c r="AC8" s="12" t="s">
        <v>20</v>
      </c>
      <c r="AD8" s="12" t="s">
        <v>21</v>
      </c>
      <c r="AE8" s="12"/>
      <c r="AF8" s="11" t="s">
        <v>18</v>
      </c>
      <c r="AG8" s="11" t="s">
        <v>19</v>
      </c>
      <c r="AH8" s="11" t="s">
        <v>20</v>
      </c>
      <c r="AI8" s="11" t="s">
        <v>21</v>
      </c>
      <c r="AK8" s="12" t="s">
        <v>18</v>
      </c>
      <c r="AL8" s="12" t="s">
        <v>19</v>
      </c>
      <c r="AM8" s="12" t="s">
        <v>20</v>
      </c>
      <c r="AN8" s="12" t="s">
        <v>21</v>
      </c>
      <c r="AP8" s="11" t="s">
        <v>18</v>
      </c>
      <c r="AQ8" s="11" t="s">
        <v>19</v>
      </c>
      <c r="AR8" s="11" t="s">
        <v>20</v>
      </c>
      <c r="AS8" s="11" t="s">
        <v>21</v>
      </c>
      <c r="AU8" s="12" t="s">
        <v>18</v>
      </c>
      <c r="AV8" s="12" t="s">
        <v>19</v>
      </c>
      <c r="AW8" s="12" t="s">
        <v>20</v>
      </c>
      <c r="AX8" s="12" t="s">
        <v>21</v>
      </c>
    </row>
    <row r="9" spans="2:50" ht="13.5">
      <c r="B9" s="6"/>
      <c r="C9" s="6"/>
      <c r="D9" s="6">
        <f>IF(E41&gt;1,F40,F41)</f>
        <v>0.8</v>
      </c>
      <c r="E9" s="6">
        <f>E$1/D9^$E$2</f>
        <v>1.25</v>
      </c>
      <c r="F9" s="6">
        <f>$D9*E9</f>
        <v>1</v>
      </c>
      <c r="G9" s="6">
        <f>LN(D9)+$H$2*LN(F9)+$H$4</f>
        <v>1.7768564486857903</v>
      </c>
      <c r="H9" s="10">
        <f>E9*D9^$E$2</f>
        <v>0.9146101038546528</v>
      </c>
      <c r="I9" s="6"/>
      <c r="J9" s="6">
        <f>P29</f>
        <v>3.0169889330626054</v>
      </c>
      <c r="K9" s="6">
        <f>K$1/J9^$E$2</f>
        <v>0.16572815184059694</v>
      </c>
      <c r="L9" s="6">
        <f>$J9*K9</f>
        <v>0.5</v>
      </c>
      <c r="M9" s="6">
        <f>LN(J9)+$H$2*LN(L9)+$H$4</f>
        <v>1.3713913405776266</v>
      </c>
      <c r="N9" s="10">
        <f>K9*J9^$E$2</f>
        <v>0.7776774233174156</v>
      </c>
      <c r="P9" s="6">
        <f>D29</f>
        <v>4.525483399593908</v>
      </c>
      <c r="Q9" s="6">
        <f>R9/P9</f>
        <v>0.11048543456039797</v>
      </c>
      <c r="R9" s="6">
        <f>F29</f>
        <v>0.5</v>
      </c>
      <c r="S9" s="6">
        <f>LN(P9)+$H$2*LN(R9)+$H$4</f>
        <v>1.7768564486857907</v>
      </c>
      <c r="U9" s="6">
        <f>J29</f>
        <v>0.5333333333333334</v>
      </c>
      <c r="V9" s="6">
        <f>W9/U9</f>
        <v>1.8749999999999996</v>
      </c>
      <c r="W9" s="6">
        <f>F9</f>
        <v>1</v>
      </c>
      <c r="X9" s="6">
        <f>LN(U9)+$H$2*LN(W9)+$H$4</f>
        <v>1.3713913405776261</v>
      </c>
      <c r="AA9" s="2">
        <f>0.05/AB9</f>
        <v>0.4</v>
      </c>
      <c r="AB9" s="12">
        <f>1/8</f>
        <v>0.125</v>
      </c>
      <c r="AC9" s="2">
        <f>AA9*AB9</f>
        <v>0.05</v>
      </c>
      <c r="AD9" s="2">
        <f>LN(AA9)+$H$2*LN(AC9)+$H$4</f>
        <v>-6.405621415759134</v>
      </c>
      <c r="AE9" s="12"/>
      <c r="AF9" s="4">
        <f>0.05/AG9</f>
        <v>0.2</v>
      </c>
      <c r="AG9" s="11">
        <f>AB9*$AC$4</f>
        <v>0.25</v>
      </c>
      <c r="AH9" s="4">
        <f>AF9*AG9</f>
        <v>0.05</v>
      </c>
      <c r="AI9" s="4">
        <f>LN(AF9)+$H$2*LN(AH9)+$H$4</f>
        <v>-7.098768596319079</v>
      </c>
      <c r="AK9" s="2">
        <f>0.05/AL9</f>
        <v>0.1</v>
      </c>
      <c r="AL9" s="11">
        <f>AG9*$AC$4</f>
        <v>0.5</v>
      </c>
      <c r="AM9" s="2">
        <f>AK9*AL9</f>
        <v>0.05</v>
      </c>
      <c r="AN9" s="2">
        <f>LN(AK9)+$H$2*LN(AM9)+$H$4</f>
        <v>-7.791915776879025</v>
      </c>
      <c r="AP9" s="4">
        <f>0.05/AQ9</f>
        <v>0.05</v>
      </c>
      <c r="AQ9" s="11">
        <f>AL9*$AC$4</f>
        <v>1</v>
      </c>
      <c r="AR9" s="4">
        <f>AP9*AQ9</f>
        <v>0.05</v>
      </c>
      <c r="AS9" s="4">
        <f>LN(AP9)+$H$2*LN(AR9)+$H$4</f>
        <v>-8.48506295743897</v>
      </c>
      <c r="AU9" s="2">
        <f>0.05/AV9</f>
        <v>0.025</v>
      </c>
      <c r="AV9" s="11">
        <f>AQ9*$AC$4</f>
        <v>2</v>
      </c>
      <c r="AW9" s="2">
        <f>AU9*AV9</f>
        <v>0.05</v>
      </c>
      <c r="AX9" s="2">
        <f>LN(AU9)+$H$2*LN(AW9)+$H$4</f>
        <v>-9.178210137998915</v>
      </c>
    </row>
    <row r="10" spans="1:50" ht="13.5">
      <c r="A10" s="10"/>
      <c r="B10" s="10"/>
      <c r="C10" s="6"/>
      <c r="D10" s="6">
        <f>D9*D$4</f>
        <v>0.8724061861322062</v>
      </c>
      <c r="E10" s="6">
        <f>E$1/D10^$E$2</f>
        <v>1.1072093988779508</v>
      </c>
      <c r="F10" s="6">
        <f>$D10*E10</f>
        <v>0.9659363289248457</v>
      </c>
      <c r="G10" s="6">
        <f>LN(D10)+$H$2*LN(F10)+$H$4</f>
        <v>1.7768564486857907</v>
      </c>
      <c r="H10" s="10">
        <f>E10*D10^$E$2</f>
        <v>0.9146101038546529</v>
      </c>
      <c r="I10" s="6"/>
      <c r="J10" s="6">
        <f>J9/D$4</f>
        <v>2.766591049922156</v>
      </c>
      <c r="K10" s="6">
        <f>K$1/J10^$E$2</f>
        <v>0.18710118430233968</v>
      </c>
      <c r="L10" s="6">
        <f>$J10*K10</f>
        <v>0.5176324619206888</v>
      </c>
      <c r="M10" s="6">
        <f>LN(J10)+$H$2*LN(L10)+$H$4</f>
        <v>1.3713913405776266</v>
      </c>
      <c r="N10" s="10">
        <f>K10*J10^$E$2</f>
        <v>0.7776774233174156</v>
      </c>
      <c r="P10" s="6">
        <f>P9+P$4</f>
        <v>4.450058676267343</v>
      </c>
      <c r="Q10" s="6">
        <f>R10/P10</f>
        <v>0.1123580690444725</v>
      </c>
      <c r="R10" s="6">
        <f>R9+R$4</f>
        <v>0.5</v>
      </c>
      <c r="S10" s="6">
        <f>LN(P10)+$H$2*LN(R10)+$H$4</f>
        <v>1.7600493303694096</v>
      </c>
      <c r="U10" s="6">
        <f>U9+U$4</f>
        <v>0.5466666666666667</v>
      </c>
      <c r="V10" s="6">
        <f>W10/U10</f>
        <v>1.8292682926829267</v>
      </c>
      <c r="W10" s="6">
        <f>W9+W$4</f>
        <v>1</v>
      </c>
      <c r="X10" s="6">
        <f>LN(U10)+$H$2*LN(W10)+$H$4</f>
        <v>1.3960839531679974</v>
      </c>
      <c r="AA10" s="2">
        <f>AA9+AA$4</f>
        <v>0.93</v>
      </c>
      <c r="AB10" s="12">
        <f>AB9</f>
        <v>0.125</v>
      </c>
      <c r="AC10" s="2">
        <f>AA10*AB10</f>
        <v>0.11625</v>
      </c>
      <c r="AD10" s="2">
        <f>LN(AA10)+$H$2*LN(AC10)+$H$4</f>
        <v>-3.452601279121515</v>
      </c>
      <c r="AE10" s="2"/>
      <c r="AF10" s="4">
        <f>AF9+AF$4</f>
        <v>0.49</v>
      </c>
      <c r="AG10" s="11">
        <f>AG9</f>
        <v>0.25</v>
      </c>
      <c r="AH10" s="4">
        <f>AF10*AG10</f>
        <v>0.1225</v>
      </c>
      <c r="AI10" s="4">
        <f>LN(AF10)+$H$2*LN(AH10)+$H$4</f>
        <v>-3.962460510370854</v>
      </c>
      <c r="AK10" s="2">
        <f>AK9+AK$4</f>
        <v>0.395</v>
      </c>
      <c r="AL10" s="12">
        <f>AL9</f>
        <v>0.5</v>
      </c>
      <c r="AM10" s="2">
        <f>AK10*AL10</f>
        <v>0.1975</v>
      </c>
      <c r="AN10" s="2">
        <f>LN(AK10)+$H$2*LN(AM10)+$H$4</f>
        <v>-2.9839112506834162</v>
      </c>
      <c r="AP10" s="4">
        <f>AP9+AP$4</f>
        <v>0.3475</v>
      </c>
      <c r="AQ10" s="11">
        <f>AQ9</f>
        <v>1</v>
      </c>
      <c r="AR10" s="4">
        <f>AP10*AQ10</f>
        <v>0.3475</v>
      </c>
      <c r="AS10" s="4">
        <f>LN(AP10)+$H$2*LN(AR10)+$H$4</f>
        <v>-1.6994671489205162</v>
      </c>
      <c r="AU10" s="2">
        <f>AU9+AU$4</f>
        <v>0.32375</v>
      </c>
      <c r="AV10" s="12">
        <f>AV9</f>
        <v>2</v>
      </c>
      <c r="AW10" s="2">
        <f>AU10*AV10</f>
        <v>0.6475</v>
      </c>
      <c r="AX10" s="2">
        <f>LN(AU10)+$H$2*LN(AW10)+$H$4</f>
        <v>-0.21437487948950018</v>
      </c>
    </row>
    <row r="11" spans="1:50" ht="13.5">
      <c r="A11" s="10" t="s">
        <v>39</v>
      </c>
      <c r="B11" s="10">
        <f>P9-U9</f>
        <v>3.9921500662605744</v>
      </c>
      <c r="C11" s="6"/>
      <c r="D11" s="6">
        <f>D10*D$4</f>
        <v>0.951365692002177</v>
      </c>
      <c r="E11" s="6">
        <f>E$1/D11^$E$2</f>
        <v>0.9807301223709384</v>
      </c>
      <c r="F11" s="6">
        <f>$D11*E11</f>
        <v>0.9330329915368075</v>
      </c>
      <c r="G11" s="6">
        <f>LN(D11)+$H$2*LN(F11)+$H$4</f>
        <v>1.7768564486857907</v>
      </c>
      <c r="H11" s="10">
        <f>E11*D11^$E$2</f>
        <v>0.9146101038546528</v>
      </c>
      <c r="I11" s="6"/>
      <c r="J11" s="6">
        <f>J10/D$4</f>
        <v>2.5369751786724737</v>
      </c>
      <c r="K11" s="6">
        <f>K$1/J11^$E$2</f>
        <v>0.21123057717441318</v>
      </c>
      <c r="L11" s="6">
        <f>$J11*K11</f>
        <v>0.5358867312681467</v>
      </c>
      <c r="M11" s="6">
        <f>LN(J11)+$H$2*LN(L11)+$H$4</f>
        <v>1.3713913405776266</v>
      </c>
      <c r="N11" s="10">
        <f>K11*J11^$E$2</f>
        <v>0.7776774233174156</v>
      </c>
      <c r="O11" s="10"/>
      <c r="P11" s="6">
        <f>P10+P$4</f>
        <v>4.374633952940778</v>
      </c>
      <c r="Q11" s="6">
        <f>R11/P11</f>
        <v>0.11429527713144616</v>
      </c>
      <c r="R11" s="6">
        <f>R10+R$4</f>
        <v>0.5</v>
      </c>
      <c r="S11" s="6">
        <f>LN(P11)+$H$2*LN(R11)+$H$4</f>
        <v>1.7429548970101096</v>
      </c>
      <c r="U11" s="6">
        <f>U10+U$4</f>
        <v>0.56</v>
      </c>
      <c r="V11" s="6">
        <f>W11/U11</f>
        <v>1.7857142857142856</v>
      </c>
      <c r="W11" s="6">
        <f>W10+W$4</f>
        <v>1</v>
      </c>
      <c r="X11" s="6">
        <f>LN(U11)+$H$2*LN(W11)+$H$4</f>
        <v>1.4201815047470578</v>
      </c>
      <c r="AA11" s="2">
        <f>AA10+AA$4</f>
        <v>1.46</v>
      </c>
      <c r="AB11" s="12">
        <f>AB10</f>
        <v>0.125</v>
      </c>
      <c r="AC11" s="2">
        <f>AA11*AB11</f>
        <v>0.1825</v>
      </c>
      <c r="AD11" s="2">
        <f>LN(AA11)+$H$2*LN(AC11)+$H$4</f>
        <v>-1.8740763291787332</v>
      </c>
      <c r="AE11" s="2"/>
      <c r="AF11" s="4">
        <f>AF10+AF$4</f>
        <v>0.78</v>
      </c>
      <c r="AG11" s="11">
        <f>AG10</f>
        <v>0.25</v>
      </c>
      <c r="AH11" s="4">
        <f>AF11*AG11</f>
        <v>0.195</v>
      </c>
      <c r="AI11" s="4">
        <f>LN(AF11)+$H$2*LN(AH11)+$H$4</f>
        <v>-2.335350660344475</v>
      </c>
      <c r="AK11" s="2">
        <f>AK10+AK$4</f>
        <v>0.6900000000000001</v>
      </c>
      <c r="AL11" s="12">
        <f>AL10</f>
        <v>0.5</v>
      </c>
      <c r="AM11" s="2">
        <f>AK11*AL11</f>
        <v>0.34500000000000003</v>
      </c>
      <c r="AN11" s="2">
        <f>LN(AK11)+$H$2*LN(AM11)+$H$4</f>
        <v>-1.0315908362677755</v>
      </c>
      <c r="AP11" s="4">
        <f>AP10+AP$4</f>
        <v>0.645</v>
      </c>
      <c r="AQ11" s="11">
        <f>AQ10</f>
        <v>1</v>
      </c>
      <c r="AR11" s="4">
        <f>AP11*AQ11</f>
        <v>0.645</v>
      </c>
      <c r="AS11" s="4">
        <f>LN(AP11)+$H$2*LN(AR11)+$H$4</f>
        <v>0.46523263234772383</v>
      </c>
      <c r="AU11" s="2">
        <f>AU10+AU$4</f>
        <v>0.6224999999999999</v>
      </c>
      <c r="AV11" s="12">
        <f>AV10</f>
        <v>2</v>
      </c>
      <c r="AW11" s="2">
        <f>AU11*AV11</f>
        <v>1.2449999999999999</v>
      </c>
      <c r="AX11" s="2">
        <f>LN(AU11)+$H$2*LN(AW11)+$H$4</f>
        <v>2.073827174148403</v>
      </c>
    </row>
    <row r="12" spans="1:50" ht="13.5">
      <c r="A12" s="10"/>
      <c r="B12" s="10"/>
      <c r="C12" s="6"/>
      <c r="D12" s="6">
        <f>D11*D$4</f>
        <v>1.037471643720808</v>
      </c>
      <c r="E12" s="6">
        <f>E$1/D12^$E$2</f>
        <v>0.8686988874014604</v>
      </c>
      <c r="F12" s="6">
        <f>$D12*E12</f>
        <v>0.9012504626108302</v>
      </c>
      <c r="G12" s="6">
        <f>LN(D12)+$H$2*LN(F12)+$H$4</f>
        <v>1.7768564486857903</v>
      </c>
      <c r="H12" s="10">
        <f>E12*D12^$E$2</f>
        <v>0.9146101038546528</v>
      </c>
      <c r="I12" s="6"/>
      <c r="J12" s="6">
        <f>J11/D$4</f>
        <v>2.3264164963525515</v>
      </c>
      <c r="K12" s="6">
        <f>K$1/J12^$E$2</f>
        <v>0.23847180283656694</v>
      </c>
      <c r="L12" s="6">
        <f>$J12*K12</f>
        <v>0.5547847360339225</v>
      </c>
      <c r="M12" s="6">
        <f>LN(J12)+$H$2*LN(L12)+$H$4</f>
        <v>1.3713913405776266</v>
      </c>
      <c r="N12" s="10">
        <f>K12*J12^$E$2</f>
        <v>0.7776774233174156</v>
      </c>
      <c r="O12" s="10"/>
      <c r="P12" s="6">
        <f>P11+P$4</f>
        <v>4.299209229614213</v>
      </c>
      <c r="Q12" s="6">
        <f>R12/P12</f>
        <v>0.11630045743199784</v>
      </c>
      <c r="R12" s="6">
        <f>R11+R$4</f>
        <v>0.5</v>
      </c>
      <c r="S12" s="6">
        <f>LN(P12)+$H$2*LN(R12)+$H$4</f>
        <v>1.7255631542982406</v>
      </c>
      <c r="U12" s="6">
        <f>U11+U$4</f>
        <v>0.5733333333333334</v>
      </c>
      <c r="V12" s="6">
        <f>W12/U12</f>
        <v>1.744186046511628</v>
      </c>
      <c r="W12" s="6">
        <f>W11+W$4</f>
        <v>1</v>
      </c>
      <c r="X12" s="6">
        <f>LN(U12)+$H$2*LN(W12)+$H$4</f>
        <v>1.443712002157252</v>
      </c>
      <c r="AA12" s="2">
        <f>AA11+AA$4</f>
        <v>1.99</v>
      </c>
      <c r="AB12" s="12">
        <f>AB11</f>
        <v>0.125</v>
      </c>
      <c r="AC12" s="2">
        <f>AA12*AB12</f>
        <v>0.24875</v>
      </c>
      <c r="AD12" s="2">
        <f>LN(AA12)+$H$2*LN(AC12)+$H$4</f>
        <v>-0.7901326186221866</v>
      </c>
      <c r="AF12" s="4">
        <f>AF11+AF$4</f>
        <v>1.07</v>
      </c>
      <c r="AG12" s="11">
        <f>AG11</f>
        <v>0.25</v>
      </c>
      <c r="AH12" s="4">
        <f>AF12*AG12</f>
        <v>0.2675</v>
      </c>
      <c r="AI12" s="4">
        <f>LN(AF12)+$H$2*LN(AH12)+$H$4</f>
        <v>-1.228930633141375</v>
      </c>
      <c r="AK12" s="2">
        <f>AK11+AK$4</f>
        <v>0.9850000000000001</v>
      </c>
      <c r="AL12" s="12">
        <f>AL11</f>
        <v>0.5</v>
      </c>
      <c r="AM12" s="2">
        <f>AK12*AL12</f>
        <v>0.49250000000000005</v>
      </c>
      <c r="AN12" s="2">
        <f>LN(AK12)+$H$2*LN(AM12)+$H$4</f>
        <v>0.21423431626496825</v>
      </c>
      <c r="AP12" s="4">
        <f>AP11+AP$4</f>
        <v>0.9425</v>
      </c>
      <c r="AQ12" s="11">
        <f>AQ11</f>
        <v>1</v>
      </c>
      <c r="AR12" s="4">
        <f>AP12*AQ12</f>
        <v>0.9425</v>
      </c>
      <c r="AS12" s="4">
        <f>LN(AP12)+$H$2*LN(AR12)+$H$4</f>
        <v>1.7927322411901008</v>
      </c>
      <c r="AU12" s="2">
        <f>AU11+AU$4</f>
        <v>0.9212499999999999</v>
      </c>
      <c r="AV12" s="12">
        <f>AV11</f>
        <v>2</v>
      </c>
      <c r="AW12" s="2">
        <f>AU12*AV12</f>
        <v>1.8424999999999998</v>
      </c>
      <c r="AX12" s="2">
        <f>LN(AU12)+$H$2*LN(AW12)+$H$4</f>
        <v>3.445784527224796</v>
      </c>
    </row>
    <row r="13" spans="1:50" ht="13.5">
      <c r="A13" s="10"/>
      <c r="B13" s="10"/>
      <c r="C13" s="6"/>
      <c r="D13" s="6">
        <f>D12*D$4</f>
        <v>1.1313708498984765</v>
      </c>
      <c r="E13" s="6">
        <f>E$1/D13^$E$2</f>
        <v>0.7694652583405723</v>
      </c>
      <c r="F13" s="6">
        <f>$D13*E13</f>
        <v>0.8705505632961241</v>
      </c>
      <c r="G13" s="6">
        <f>LN(D13)+$H$2*LN(F13)+$H$4</f>
        <v>1.7768564486857905</v>
      </c>
      <c r="H13" s="10">
        <f>E13*D13^$E$2</f>
        <v>0.9146101038546528</v>
      </c>
      <c r="I13" s="6"/>
      <c r="J13" s="6">
        <f>J12/D$4</f>
        <v>2.133333333333335</v>
      </c>
      <c r="K13" s="6">
        <f>K$1/J13^$E$2</f>
        <v>0.2692261769524299</v>
      </c>
      <c r="L13" s="6">
        <f>$J13*K13</f>
        <v>0.5743491774985175</v>
      </c>
      <c r="M13" s="6">
        <f>LN(J13)+$H$2*LN(L13)+$H$4</f>
        <v>1.3713913405776266</v>
      </c>
      <c r="N13" s="10">
        <f>K13*J13^$E$2</f>
        <v>0.7776774233174156</v>
      </c>
      <c r="O13" s="10"/>
      <c r="P13" s="6">
        <f>P12+P$4</f>
        <v>4.2237845062876485</v>
      </c>
      <c r="Q13" s="6">
        <f>R13/P13</f>
        <v>0.11837725131471206</v>
      </c>
      <c r="R13" s="6">
        <f>R12+R$4</f>
        <v>0.5</v>
      </c>
      <c r="S13" s="6">
        <f>LN(P13)+$H$2*LN(R13)+$H$4</f>
        <v>1.7078635771988397</v>
      </c>
      <c r="U13" s="6">
        <f>U12+U$4</f>
        <v>0.5866666666666667</v>
      </c>
      <c r="V13" s="6">
        <f>W13/U13</f>
        <v>1.7045454545454546</v>
      </c>
      <c r="W13" s="6">
        <f>W12+W$4</f>
        <v>1</v>
      </c>
      <c r="X13" s="6">
        <f>LN(U13)+$H$2*LN(W13)+$H$4</f>
        <v>1.4667015203819507</v>
      </c>
      <c r="AA13" s="2">
        <f>AA12+AA$4</f>
        <v>2.52</v>
      </c>
      <c r="AB13" s="12">
        <f>AB12</f>
        <v>0.125</v>
      </c>
      <c r="AC13" s="2">
        <f>AA13*AB13</f>
        <v>0.315</v>
      </c>
      <c r="AD13" s="2">
        <f>LN(AA13)+$H$2*LN(AC13)+$H$4</f>
        <v>0.03630230113207178</v>
      </c>
      <c r="AF13" s="4">
        <f>AF12+AF$4</f>
        <v>1.36</v>
      </c>
      <c r="AG13" s="11">
        <f>AG12</f>
        <v>0.25</v>
      </c>
      <c r="AH13" s="4">
        <f>AF13*AG13</f>
        <v>0.34</v>
      </c>
      <c r="AI13" s="4">
        <f>LN(AF13)+$H$2*LN(AH13)+$H$4</f>
        <v>-0.3895394536818646</v>
      </c>
      <c r="AK13" s="2">
        <f>AK12+AK$4</f>
        <v>1.2800000000000002</v>
      </c>
      <c r="AL13" s="12">
        <f>AL12</f>
        <v>0.5</v>
      </c>
      <c r="AM13" s="2">
        <f>AK13*AL13</f>
        <v>0.6400000000000001</v>
      </c>
      <c r="AN13" s="2">
        <f>LN(AK13)+$H$2*LN(AM13)+$H$4</f>
        <v>1.1311423213604774</v>
      </c>
      <c r="AP13" s="4">
        <f>AP12+AP$4</f>
        <v>1.24</v>
      </c>
      <c r="AQ13" s="11">
        <f>AQ12</f>
        <v>1</v>
      </c>
      <c r="AR13" s="4">
        <f>AP13*AQ13</f>
        <v>1.24</v>
      </c>
      <c r="AS13" s="4">
        <f>LN(AP13)+$H$2*LN(AR13)+$H$4</f>
        <v>2.7528898286593093</v>
      </c>
      <c r="AU13" s="2">
        <f>AU12+AU$4</f>
        <v>1.2199999999999998</v>
      </c>
      <c r="AV13" s="12">
        <f>AV12</f>
        <v>2</v>
      </c>
      <c r="AW13" s="2">
        <f>AU13*AV13</f>
        <v>2.4399999999999995</v>
      </c>
      <c r="AX13" s="2">
        <f>LN(AU13)+$H$2*LN(AW13)+$H$4</f>
        <v>4.428845957007941</v>
      </c>
    </row>
    <row r="14" spans="1:50" ht="13.5">
      <c r="A14" s="10"/>
      <c r="B14" s="10"/>
      <c r="C14" s="6"/>
      <c r="D14" s="6">
        <f>D13*D$4</f>
        <v>1.2337686603263531</v>
      </c>
      <c r="E14" s="6">
        <f>E$1/D14^$E$2</f>
        <v>0.6815673329157858</v>
      </c>
      <c r="F14" s="6">
        <f>$D14*E14</f>
        <v>0.8408964152537145</v>
      </c>
      <c r="G14" s="6">
        <f>LN(D14)+$H$2*LN(F14)+$H$4</f>
        <v>1.7768564486857903</v>
      </c>
      <c r="H14" s="10">
        <f>E14*D14^$E$2</f>
        <v>0.9146101038546528</v>
      </c>
      <c r="I14" s="6"/>
      <c r="J14" s="6">
        <f>J13/D$4</f>
        <v>1.9562752921699669</v>
      </c>
      <c r="K14" s="6">
        <f>K$1/J14^$E$2</f>
        <v>0.3039467706213302</v>
      </c>
      <c r="L14" s="6">
        <f>$J14*K14</f>
        <v>0.5946035575013606</v>
      </c>
      <c r="M14" s="6">
        <f>LN(J14)+$H$2*LN(L14)+$H$4</f>
        <v>1.3713913405776266</v>
      </c>
      <c r="N14" s="10">
        <f>K14*J14^$E$2</f>
        <v>0.7776774233174156</v>
      </c>
      <c r="O14" s="10"/>
      <c r="P14" s="6">
        <f>P13+P$4</f>
        <v>4.148359782961084</v>
      </c>
      <c r="Q14" s="6">
        <f>R14/P14</f>
        <v>0.12052956497497955</v>
      </c>
      <c r="R14" s="6">
        <f>R13+R$4</f>
        <v>0.5</v>
      </c>
      <c r="S14" s="6">
        <f>LN(P14)+$H$2*LN(R14)+$H$4</f>
        <v>1.6898450716961615</v>
      </c>
      <c r="U14" s="6">
        <f>U13+U$4</f>
        <v>0.6</v>
      </c>
      <c r="V14" s="6">
        <f>W14/U14</f>
        <v>1.6666666666666667</v>
      </c>
      <c r="W14" s="6">
        <f>W13+W$4</f>
        <v>1</v>
      </c>
      <c r="X14" s="6">
        <f>LN(U14)+$H$2*LN(W14)+$H$4</f>
        <v>1.4891743762340093</v>
      </c>
      <c r="AA14" s="2">
        <f>AA13+AA$4</f>
        <v>3.05</v>
      </c>
      <c r="AB14" s="12">
        <f>AB13</f>
        <v>0.125</v>
      </c>
      <c r="AC14" s="2">
        <f>AA14*AB14</f>
        <v>0.38125</v>
      </c>
      <c r="AD14" s="2">
        <f>LN(AA14)+$H$2*LN(AC14)+$H$4</f>
        <v>0.7043917129680308</v>
      </c>
      <c r="AF14" s="4">
        <f>AF13+AF$4</f>
        <v>1.6500000000000001</v>
      </c>
      <c r="AG14" s="11">
        <f>AG13</f>
        <v>0.25</v>
      </c>
      <c r="AH14" s="4">
        <f>AF14*AG14</f>
        <v>0.41250000000000003</v>
      </c>
      <c r="AI14" s="4">
        <f>LN(AF14)+$H$2*LN(AH14)+$H$4</f>
        <v>0.2869776048939858</v>
      </c>
      <c r="AK14" s="2">
        <f>AK13+AK$4</f>
        <v>1.5750000000000002</v>
      </c>
      <c r="AL14" s="12">
        <f>AL13</f>
        <v>0.5</v>
      </c>
      <c r="AM14" s="2">
        <f>AK14*AL14</f>
        <v>0.7875000000000001</v>
      </c>
      <c r="AN14" s="2">
        <f>LN(AK14)+$H$2*LN(AM14)+$H$4</f>
        <v>1.8570255015717243</v>
      </c>
      <c r="AP14" s="4">
        <f>AP13+AP$4</f>
        <v>1.5375</v>
      </c>
      <c r="AQ14" s="11">
        <f>AQ13</f>
        <v>1</v>
      </c>
      <c r="AR14" s="4">
        <f>AP14*AQ14</f>
        <v>1.5375</v>
      </c>
      <c r="AS14" s="4">
        <f>LN(AP14)+$H$2*LN(AR14)+$H$4</f>
        <v>3.505552022444876</v>
      </c>
      <c r="AU14" s="2">
        <f>AU13+AU$4</f>
        <v>1.5187499999999998</v>
      </c>
      <c r="AV14" s="12">
        <f>AV13</f>
        <v>2</v>
      </c>
      <c r="AW14" s="2">
        <f>AU14*AV14</f>
        <v>3.0374999999999996</v>
      </c>
      <c r="AX14" s="2">
        <f>LN(AU14)+$H$2*LN(AW14)+$H$4</f>
        <v>5.195474649773389</v>
      </c>
    </row>
    <row r="15" spans="4:50" ht="13.5">
      <c r="D15" s="6">
        <f>D14*D$4</f>
        <v>1.3454342644059438</v>
      </c>
      <c r="E15" s="6">
        <f>E$1/D15^$E$2</f>
        <v>0.6037102055780282</v>
      </c>
      <c r="F15" s="6">
        <f>$D15*E15</f>
        <v>0.8122523963562356</v>
      </c>
      <c r="G15" s="6">
        <f>LN(D15)+$H$2*LN(F15)+$H$4</f>
        <v>1.7768564486857907</v>
      </c>
      <c r="H15" s="10">
        <f>E15*D15^$E$2</f>
        <v>0.9146101038546528</v>
      </c>
      <c r="I15" s="6"/>
      <c r="J15" s="6">
        <f>J14/D$4</f>
        <v>1.793912352541259</v>
      </c>
      <c r="K15" s="6">
        <f>K$1/J15^$E$2</f>
        <v>0.3431450849872557</v>
      </c>
      <c r="L15" s="6">
        <f>$J15*K15</f>
        <v>0.6155722066724582</v>
      </c>
      <c r="M15" s="6">
        <f>LN(J15)+$H$2*LN(L15)+$H$4</f>
        <v>1.3713913405776266</v>
      </c>
      <c r="N15" s="10">
        <f>K15*J15^$E$2</f>
        <v>0.7776774233174156</v>
      </c>
      <c r="O15" s="10"/>
      <c r="P15" s="6">
        <f>P14+P$4</f>
        <v>4.072935059634519</v>
      </c>
      <c r="Q15" s="6">
        <f>R15/P15</f>
        <v>0.12276159395599769</v>
      </c>
      <c r="R15" s="6">
        <f>R14+R$4</f>
        <v>0.5</v>
      </c>
      <c r="S15" s="6">
        <f>LN(P15)+$H$2*LN(R15)+$H$4</f>
        <v>1.671495933027965</v>
      </c>
      <c r="U15" s="6">
        <f>U14+U$4</f>
        <v>0.6133333333333333</v>
      </c>
      <c r="V15" s="6">
        <f>W15/U15</f>
        <v>1.6304347826086958</v>
      </c>
      <c r="W15" s="6">
        <f>W14+W$4</f>
        <v>1</v>
      </c>
      <c r="X15" s="6">
        <f>LN(U15)+$H$2*LN(W15)+$H$4</f>
        <v>1.5111532829527845</v>
      </c>
      <c r="AA15" s="2">
        <f>AA14+AA$4</f>
        <v>3.58</v>
      </c>
      <c r="AB15" s="12">
        <f>AB14</f>
        <v>0.125</v>
      </c>
      <c r="AC15" s="2">
        <f>AA15*AB15</f>
        <v>0.4475</v>
      </c>
      <c r="AD15" s="2">
        <f>LN(AA15)+$H$2*LN(AC15)+$H$4</f>
        <v>1.2651659472445411</v>
      </c>
      <c r="AF15" s="4">
        <f>AF14+AF$4</f>
        <v>1.9400000000000002</v>
      </c>
      <c r="AG15" s="11">
        <f>AG14</f>
        <v>0.25</v>
      </c>
      <c r="AH15" s="4">
        <f>AF15*AG15</f>
        <v>0.48500000000000004</v>
      </c>
      <c r="AI15" s="4">
        <f>LN(AF15)+$H$2*LN(AH15)+$H$4</f>
        <v>0.8536720029636022</v>
      </c>
      <c r="AK15" s="2">
        <f>AK14+AK$4</f>
        <v>1.87</v>
      </c>
      <c r="AL15" s="12">
        <f>AL14</f>
        <v>0.5</v>
      </c>
      <c r="AM15" s="2">
        <f>AK15*AL15</f>
        <v>0.935</v>
      </c>
      <c r="AN15" s="2">
        <f>LN(AK15)+$H$2*LN(AM15)+$H$4</f>
        <v>2.4579165566328705</v>
      </c>
      <c r="AP15" s="4">
        <f>AP14+AP$4</f>
        <v>1.835</v>
      </c>
      <c r="AQ15" s="11">
        <f>AQ14</f>
        <v>1</v>
      </c>
      <c r="AR15" s="4">
        <f>AP15*AQ15</f>
        <v>1.835</v>
      </c>
      <c r="AS15" s="4">
        <f>LN(AP15)+$H$2*LN(AR15)+$H$4</f>
        <v>4.1246556852728675</v>
      </c>
      <c r="AU15" s="2">
        <f>AU14+AU$4</f>
        <v>1.8175</v>
      </c>
      <c r="AV15" s="12">
        <f>AV14</f>
        <v>2</v>
      </c>
      <c r="AW15" s="2">
        <f>AU15*AV15</f>
        <v>3.635</v>
      </c>
      <c r="AX15" s="2">
        <f>LN(AU15)+$H$2*LN(AW15)+$H$4</f>
        <v>5.823984707889244</v>
      </c>
    </row>
    <row r="16" spans="4:50" ht="13.5">
      <c r="D16" s="6">
        <f>D15*D$4</f>
        <v>1.4672064691274747</v>
      </c>
      <c r="E16" s="6">
        <f>E$1/D16^$E$2</f>
        <v>0.5347468910516261</v>
      </c>
      <c r="F16" s="6">
        <f>$D16*E16</f>
        <v>0.7845840978967507</v>
      </c>
      <c r="G16" s="6">
        <f>LN(D16)+$H$2*LN(F16)+$H$4</f>
        <v>1.7768564486857903</v>
      </c>
      <c r="H16" s="10">
        <f>E16*D16^$E$2</f>
        <v>0.9146101038546528</v>
      </c>
      <c r="I16" s="6"/>
      <c r="J16" s="6">
        <f>J15/D$4</f>
        <v>1.645024880435138</v>
      </c>
      <c r="K16" s="6">
        <f>K$1/J16^$E$2</f>
        <v>0.38739858663478655</v>
      </c>
      <c r="L16" s="6">
        <f>$J16*K16</f>
        <v>0.6372803136596311</v>
      </c>
      <c r="M16" s="6">
        <f>LN(J16)+$H$2*LN(L16)+$H$4</f>
        <v>1.3713913405776263</v>
      </c>
      <c r="N16" s="10">
        <f>K16*J16^$E$2</f>
        <v>0.7776774233174156</v>
      </c>
      <c r="O16" s="10"/>
      <c r="P16" s="6">
        <f>P15+P$4</f>
        <v>3.9975103363079536</v>
      </c>
      <c r="Q16" s="6">
        <f>R16/P16</f>
        <v>0.1250778504457335</v>
      </c>
      <c r="R16" s="6">
        <f>R15+R$4</f>
        <v>0.5</v>
      </c>
      <c r="S16" s="6">
        <f>LN(P16)+$H$2*LN(R16)+$H$4</f>
        <v>1.6528038000158125</v>
      </c>
      <c r="U16" s="6">
        <f>U15+U$4</f>
        <v>0.6266666666666666</v>
      </c>
      <c r="V16" s="6">
        <f>W16/U16</f>
        <v>1.595744680851064</v>
      </c>
      <c r="W16" s="6">
        <f>W15+W$4</f>
        <v>1</v>
      </c>
      <c r="X16" s="6">
        <f>LN(U16)+$H$2*LN(W16)+$H$4</f>
        <v>1.532659488173748</v>
      </c>
      <c r="AA16" s="2">
        <f>AA15+AA$4</f>
        <v>4.11</v>
      </c>
      <c r="AB16" s="12">
        <f>AB15</f>
        <v>0.125</v>
      </c>
      <c r="AC16" s="2">
        <f>AA16*AB16</f>
        <v>0.51375</v>
      </c>
      <c r="AD16" s="2">
        <f>LN(AA16)+$H$2*LN(AC16)+$H$4</f>
        <v>1.7483767455789114</v>
      </c>
      <c r="AF16" s="4">
        <f>AF15+AF$4</f>
        <v>2.23</v>
      </c>
      <c r="AG16" s="11">
        <f>AG15</f>
        <v>0.25</v>
      </c>
      <c r="AH16" s="4">
        <f>AF16*AG16</f>
        <v>0.5575</v>
      </c>
      <c r="AI16" s="4">
        <f>LN(AF16)+$H$2*LN(AH16)+$H$4</f>
        <v>1.341269646352369</v>
      </c>
      <c r="AK16" s="2">
        <f>AK15+AK$4</f>
        <v>2.165</v>
      </c>
      <c r="AL16" s="12">
        <f>AL15</f>
        <v>0.5</v>
      </c>
      <c r="AM16" s="2">
        <f>AK16*AL16</f>
        <v>1.0825</v>
      </c>
      <c r="AN16" s="2">
        <f>LN(AK16)+$H$2*LN(AM16)+$H$4</f>
        <v>2.970603313690723</v>
      </c>
      <c r="AP16" s="4">
        <f>AP15+AP$4</f>
        <v>2.1325</v>
      </c>
      <c r="AQ16" s="11">
        <f>AQ15</f>
        <v>1</v>
      </c>
      <c r="AR16" s="4">
        <f>AP16*AQ16</f>
        <v>2.1325</v>
      </c>
      <c r="AS16" s="4">
        <f>LN(AP16)+$H$2*LN(AR16)+$H$4</f>
        <v>4.65053250134294</v>
      </c>
      <c r="AU16" s="2">
        <f>AU15+AU$4</f>
        <v>2.11625</v>
      </c>
      <c r="AV16" s="12">
        <f>AV15</f>
        <v>2</v>
      </c>
      <c r="AW16" s="2">
        <f>AU16*AV16</f>
        <v>4.2325</v>
      </c>
      <c r="AX16" s="2">
        <f>LN(AU16)+$H$2*LN(AW16)+$H$4</f>
        <v>6.356627742028092</v>
      </c>
    </row>
    <row r="17" spans="4:50" ht="13.5">
      <c r="D17" s="6">
        <f>D16*D$4</f>
        <v>1.6000000000000008</v>
      </c>
      <c r="E17" s="6">
        <f>E$1/D17^$E$2</f>
        <v>0.47366142703449915</v>
      </c>
      <c r="F17" s="6">
        <f>$D17*E17</f>
        <v>0.757858283255199</v>
      </c>
      <c r="G17" s="6">
        <f>LN(D17)+$H$2*LN(F17)+$H$4</f>
        <v>1.7768564486857905</v>
      </c>
      <c r="H17" s="10">
        <f>E17*D17^$E$2</f>
        <v>0.9146101038546528</v>
      </c>
      <c r="I17" s="6"/>
      <c r="J17" s="6">
        <f>J16/D$4</f>
        <v>1.5084944665313023</v>
      </c>
      <c r="K17" s="6">
        <f>K$1/J17^$E$2</f>
        <v>0.43735921478287826</v>
      </c>
      <c r="L17" s="6">
        <f>$J17*K17</f>
        <v>0.6597539553864472</v>
      </c>
      <c r="M17" s="6">
        <f>LN(J17)+$H$2*LN(L17)+$H$4</f>
        <v>1.3713913405776266</v>
      </c>
      <c r="N17" s="10">
        <f>K17*J17^$E$2</f>
        <v>0.7776774233174156</v>
      </c>
      <c r="O17" s="10"/>
      <c r="P17" s="6">
        <f>P16+P$4</f>
        <v>3.9220856129813884</v>
      </c>
      <c r="Q17" s="6">
        <f>R17/P17</f>
        <v>0.12748319372353606</v>
      </c>
      <c r="R17" s="6">
        <f>R16+R$4</f>
        <v>0.5</v>
      </c>
      <c r="S17" s="6">
        <f>LN(P17)+$H$2*LN(R17)+$H$4</f>
        <v>1.6337556050451179</v>
      </c>
      <c r="U17" s="6">
        <f>U16+U$4</f>
        <v>0.6399999999999999</v>
      </c>
      <c r="V17" s="6">
        <f>W17/U17</f>
        <v>1.5625000000000002</v>
      </c>
      <c r="W17" s="6">
        <f>W16+W$4</f>
        <v>1</v>
      </c>
      <c r="X17" s="6">
        <f>LN(U17)+$H$2*LN(W17)+$H$4</f>
        <v>1.5537128973715804</v>
      </c>
      <c r="AA17" s="2">
        <f>AA16+AA$4</f>
        <v>4.640000000000001</v>
      </c>
      <c r="AB17" s="12">
        <f>AB16</f>
        <v>0.125</v>
      </c>
      <c r="AC17" s="2">
        <f>AA17*AB17</f>
        <v>0.5800000000000001</v>
      </c>
      <c r="AD17" s="2">
        <f>LN(AA17)+$H$2*LN(AC17)+$H$4</f>
        <v>2.172896427633984</v>
      </c>
      <c r="AF17" s="4">
        <f>AF16+AF$4</f>
        <v>2.52</v>
      </c>
      <c r="AG17" s="11">
        <f>AG16</f>
        <v>0.25</v>
      </c>
      <c r="AH17" s="4">
        <f>AF17*AG17</f>
        <v>0.63</v>
      </c>
      <c r="AI17" s="4">
        <f>LN(AF17)+$H$2*LN(AH17)+$H$4</f>
        <v>1.7691702525319348</v>
      </c>
      <c r="AK17" s="2">
        <f>AK16+AK$4</f>
        <v>2.46</v>
      </c>
      <c r="AL17" s="12">
        <f>AL16</f>
        <v>0.5</v>
      </c>
      <c r="AM17" s="2">
        <f>AK17*AL17</f>
        <v>1.23</v>
      </c>
      <c r="AN17" s="2">
        <f>LN(AK17)+$H$2*LN(AM17)+$H$4</f>
        <v>3.417696773405087</v>
      </c>
      <c r="AP17" s="4">
        <f>AP16+AP$4</f>
        <v>2.4299999999999997</v>
      </c>
      <c r="AQ17" s="11">
        <f>AQ16</f>
        <v>1</v>
      </c>
      <c r="AR17" s="4">
        <f>AP17*AQ17</f>
        <v>2.4299999999999997</v>
      </c>
      <c r="AS17" s="4">
        <f>LN(AP17)+$H$2*LN(AR17)+$H$4</f>
        <v>5.1076194007336</v>
      </c>
      <c r="AU17" s="2">
        <f>AU16+AU$4</f>
        <v>2.415</v>
      </c>
      <c r="AV17" s="12">
        <f>AV16</f>
        <v>2</v>
      </c>
      <c r="AW17" s="2">
        <f>AU17*AV17</f>
        <v>4.83</v>
      </c>
      <c r="AX17" s="2">
        <f>LN(AU17)+$H$2*LN(AW17)+$H$4</f>
        <v>6.818815456265741</v>
      </c>
    </row>
    <row r="18" spans="4:50" ht="13.5">
      <c r="D18" s="6">
        <f>D17*D$4</f>
        <v>1.744812372264413</v>
      </c>
      <c r="E18" s="6">
        <f>E$1/D18^$E$2</f>
        <v>0.4195539071188321</v>
      </c>
      <c r="F18" s="6">
        <f>$D18*E18</f>
        <v>0.7320428479728127</v>
      </c>
      <c r="G18" s="6">
        <f>LN(D18)+$H$2*LN(F18)+$H$4</f>
        <v>1.7768564486857907</v>
      </c>
      <c r="H18" s="10">
        <f>E18*D18^$E$2</f>
        <v>0.9146101038546528</v>
      </c>
      <c r="I18" s="6"/>
      <c r="J18" s="6">
        <f>J17/D$4</f>
        <v>1.3832955249610777</v>
      </c>
      <c r="K18" s="6">
        <f>K$1/J18^$E$2</f>
        <v>0.49376298560382914</v>
      </c>
      <c r="L18" s="6">
        <f>$J18*K18</f>
        <v>0.6830201283771978</v>
      </c>
      <c r="M18" s="6">
        <f>LN(J18)+$H$2*LN(L18)+$H$4</f>
        <v>1.3713913405776266</v>
      </c>
      <c r="N18" s="10">
        <f>K18*J18^$E$2</f>
        <v>0.7776774233174156</v>
      </c>
      <c r="O18" s="10"/>
      <c r="P18" s="6">
        <f>P17+P$4</f>
        <v>3.846660889654823</v>
      </c>
      <c r="Q18" s="6">
        <f>R18/P18</f>
        <v>0.12998286418870345</v>
      </c>
      <c r="R18" s="6">
        <f>R17+R$4</f>
        <v>0.5</v>
      </c>
      <c r="S18" s="6">
        <f>LN(P18)+$H$2*LN(R18)+$H$4</f>
        <v>1.6143375191880163</v>
      </c>
      <c r="U18" s="6">
        <f>U17+U$4</f>
        <v>0.6533333333333332</v>
      </c>
      <c r="V18" s="6">
        <f>W18/U18</f>
        <v>1.5306122448979596</v>
      </c>
      <c r="W18" s="6">
        <f>W17+W$4</f>
        <v>1</v>
      </c>
      <c r="X18" s="6">
        <f>LN(U18)+$H$2*LN(W18)+$H$4</f>
        <v>1.574332184574316</v>
      </c>
      <c r="AA18" s="2">
        <f>AA17+AA$4</f>
        <v>5.170000000000001</v>
      </c>
      <c r="AB18" s="12">
        <f>AB17</f>
        <v>0.125</v>
      </c>
      <c r="AC18" s="2">
        <f>AA18*AB18</f>
        <v>0.6462500000000001</v>
      </c>
      <c r="AD18" s="2">
        <f>LN(AA18)+$H$2*LN(AC18)+$H$4</f>
        <v>2.5514505556215927</v>
      </c>
      <c r="AF18" s="4">
        <f>AF17+AF$4</f>
        <v>2.81</v>
      </c>
      <c r="AG18" s="11">
        <f>AG17</f>
        <v>0.25</v>
      </c>
      <c r="AH18" s="4">
        <f>AF18*AG18</f>
        <v>0.7025</v>
      </c>
      <c r="AI18" s="4">
        <f>LN(AF18)+$H$2*LN(AH18)+$H$4</f>
        <v>2.1504097889100637</v>
      </c>
      <c r="AK18" s="2">
        <f>AK17+AK$4</f>
        <v>2.755</v>
      </c>
      <c r="AL18" s="12">
        <f>AL17</f>
        <v>0.5</v>
      </c>
      <c r="AM18" s="2">
        <f>AK18*AL18</f>
        <v>1.3775</v>
      </c>
      <c r="AN18" s="2">
        <f>LN(AK18)+$H$2*LN(AM18)+$H$4</f>
        <v>3.814093097717209</v>
      </c>
      <c r="AP18" s="4">
        <f>AP17+AP$4</f>
        <v>2.7274999999999996</v>
      </c>
      <c r="AQ18" s="11">
        <f>AQ17</f>
        <v>1</v>
      </c>
      <c r="AR18" s="4">
        <f>AP18*AQ18</f>
        <v>2.7274999999999996</v>
      </c>
      <c r="AS18" s="4">
        <f>LN(AP18)+$H$2*LN(AR18)+$H$4</f>
        <v>5.511849035537811</v>
      </c>
      <c r="AU18" s="2">
        <f>AU17+AU$4</f>
        <v>2.71375</v>
      </c>
      <c r="AV18" s="12">
        <f>AV17</f>
        <v>2</v>
      </c>
      <c r="AW18" s="2">
        <f>AU18*AV18</f>
        <v>5.4275</v>
      </c>
      <c r="AX18" s="2">
        <f>LN(AU18)+$H$2*LN(AW18)+$H$4</f>
        <v>7.22702799913614</v>
      </c>
    </row>
    <row r="19" spans="4:50" ht="13.5">
      <c r="D19" s="6">
        <f>D18*D$4</f>
        <v>1.9027313840043547</v>
      </c>
      <c r="E19" s="6">
        <f>E$1/D19^$E$2</f>
        <v>0.37162722343835014</v>
      </c>
      <c r="F19" s="6">
        <f>$D19*E19</f>
        <v>0.7071067811865476</v>
      </c>
      <c r="G19" s="6">
        <f>LN(D19)+$H$2*LN(F19)+$H$4</f>
        <v>1.7768564486857907</v>
      </c>
      <c r="H19" s="10">
        <f>E19*D19^$E$2</f>
        <v>0.9146101038546528</v>
      </c>
      <c r="I19" s="6"/>
      <c r="J19" s="6">
        <f>J18/D$4</f>
        <v>1.2684875893362364</v>
      </c>
      <c r="K19" s="6">
        <f>K$1/J19^$E$2</f>
        <v>0.5574408351575253</v>
      </c>
      <c r="L19" s="6">
        <f>$J19*K19</f>
        <v>0.7071067811865476</v>
      </c>
      <c r="M19" s="6">
        <f>LN(J19)+$H$2*LN(L19)+$H$4</f>
        <v>1.3713913405776263</v>
      </c>
      <c r="N19" s="10">
        <f>K19*J19^$E$2</f>
        <v>0.7776774233174156</v>
      </c>
      <c r="O19" s="10"/>
      <c r="P19" s="6">
        <f>P18+P$4</f>
        <v>3.771236166328258</v>
      </c>
      <c r="Q19" s="6">
        <f>R19/P19</f>
        <v>0.1325825214724775</v>
      </c>
      <c r="R19" s="6">
        <f>R18+R$4</f>
        <v>0.5</v>
      </c>
      <c r="S19" s="6">
        <f>LN(P19)+$H$2*LN(R19)+$H$4</f>
        <v>1.5945348918918365</v>
      </c>
      <c r="T19" s="6"/>
      <c r="U19" s="6">
        <f>U18+U$4</f>
        <v>0.6666666666666665</v>
      </c>
      <c r="V19" s="6">
        <f>W19/U19</f>
        <v>1.5000000000000004</v>
      </c>
      <c r="W19" s="6">
        <f>W18+W$4</f>
        <v>1</v>
      </c>
      <c r="X19" s="6">
        <f>LN(U19)+$H$2*LN(W19)+$H$4</f>
        <v>1.5945348918918354</v>
      </c>
      <c r="Y19" s="6"/>
      <c r="Z19" s="6"/>
      <c r="AA19" s="2">
        <f>AA18+AA$4</f>
        <v>5.700000000000001</v>
      </c>
      <c r="AB19" s="12">
        <f>AB18</f>
        <v>0.125</v>
      </c>
      <c r="AC19" s="2">
        <f>AA19*AB19</f>
        <v>0.7125000000000001</v>
      </c>
      <c r="AD19" s="2">
        <f>LN(AA19)+$H$2*LN(AC19)+$H$4</f>
        <v>2.893027757742176</v>
      </c>
      <c r="AF19" s="4">
        <f>AF18+AF$4</f>
        <v>3.1</v>
      </c>
      <c r="AG19" s="11">
        <f>AG18</f>
        <v>0.25</v>
      </c>
      <c r="AH19" s="4">
        <f>AF19*AG19</f>
        <v>0.775</v>
      </c>
      <c r="AI19" s="4">
        <f>LN(AF19)+$H$2*LN(AH19)+$H$4</f>
        <v>2.494171487419125</v>
      </c>
      <c r="AK19" s="2">
        <f>AK18+AK$4</f>
        <v>3.05</v>
      </c>
      <c r="AL19" s="12">
        <f>AL18</f>
        <v>0.5</v>
      </c>
      <c r="AM19" s="2">
        <f>AK19*AL19</f>
        <v>1.525</v>
      </c>
      <c r="AN19" s="2">
        <f>LN(AK19)+$H$2*LN(AM19)+$H$4</f>
        <v>4.170127615767758</v>
      </c>
      <c r="AP19" s="4">
        <f>AP18+AP$4</f>
        <v>3.0249999999999995</v>
      </c>
      <c r="AQ19" s="11">
        <f>AQ18</f>
        <v>1</v>
      </c>
      <c r="AR19" s="4">
        <f>AP19*AQ19</f>
        <v>3.0249999999999995</v>
      </c>
      <c r="AS19" s="4">
        <f>LN(AP19)+$H$2*LN(AR19)+$H$4</f>
        <v>5.874188820189817</v>
      </c>
      <c r="AU19" s="2">
        <f>AU18+AU$4</f>
        <v>3.0125</v>
      </c>
      <c r="AV19" s="12">
        <f>AV18</f>
        <v>2</v>
      </c>
      <c r="AW19" s="2">
        <f>AU19*AV19</f>
        <v>6.025</v>
      </c>
      <c r="AX19" s="2">
        <f>LN(AU19)+$H$2*LN(AW19)+$H$4</f>
        <v>7.592563997258571</v>
      </c>
    </row>
    <row r="20" spans="4:50" ht="13.5">
      <c r="D20" s="6">
        <f>D19*D$4</f>
        <v>2.0749432874416165</v>
      </c>
      <c r="E20" s="6">
        <f>E$1/D20^$E$2</f>
        <v>0.32917532373588604</v>
      </c>
      <c r="F20" s="6">
        <f>$D20*E20</f>
        <v>0.6830201283771977</v>
      </c>
      <c r="G20" s="6">
        <f>LN(D20)+$H$2*LN(F20)+$H$4</f>
        <v>1.7768564486857903</v>
      </c>
      <c r="H20" s="10">
        <f>E20*D20^$E$2</f>
        <v>0.9146101038546528</v>
      </c>
      <c r="I20" s="6"/>
      <c r="J20" s="6">
        <f>J19/D$4</f>
        <v>1.1632082481762753</v>
      </c>
      <c r="K20" s="6">
        <f>K$1/J20^$E$2</f>
        <v>0.6293308606782483</v>
      </c>
      <c r="L20" s="6">
        <f>$J20*K20</f>
        <v>0.7320428479728128</v>
      </c>
      <c r="M20" s="6">
        <f>LN(J20)+$H$2*LN(L20)+$H$4</f>
        <v>1.3713913405776266</v>
      </c>
      <c r="N20" s="10">
        <f>K20*J20^$E$2</f>
        <v>0.7776774233174155</v>
      </c>
      <c r="O20" s="10"/>
      <c r="P20" s="6">
        <f>P19+P$4</f>
        <v>3.6958114430016926</v>
      </c>
      <c r="Q20" s="6">
        <f>R20/P20</f>
        <v>0.1352882872168138</v>
      </c>
      <c r="R20" s="6">
        <f>R19+R$4</f>
        <v>0.5</v>
      </c>
      <c r="S20" s="6">
        <f>LN(P20)+$H$2*LN(R20)+$H$4</f>
        <v>1.574332184574317</v>
      </c>
      <c r="T20" s="6"/>
      <c r="U20" s="6">
        <f>U19+U$4</f>
        <v>0.6799999999999998</v>
      </c>
      <c r="V20" s="6">
        <f>W20/U20</f>
        <v>1.470588235294118</v>
      </c>
      <c r="W20" s="6">
        <f>W19+W$4</f>
        <v>1</v>
      </c>
      <c r="X20" s="6">
        <f>LN(U20)+$H$2*LN(W20)+$H$4</f>
        <v>1.6143375191880152</v>
      </c>
      <c r="Y20" s="6"/>
      <c r="Z20" s="6"/>
      <c r="AA20" s="2">
        <f>AA19+AA$4</f>
        <v>6.230000000000001</v>
      </c>
      <c r="AB20" s="12">
        <f>AB19</f>
        <v>0.125</v>
      </c>
      <c r="AC20" s="2">
        <f>AA20*AB20</f>
        <v>0.7787500000000002</v>
      </c>
      <c r="AD20" s="2">
        <f>LN(AA20)+$H$2*LN(AC20)+$H$4</f>
        <v>3.2042133105981767</v>
      </c>
      <c r="AF20" s="4">
        <f>AF19+AF$4</f>
        <v>3.39</v>
      </c>
      <c r="AG20" s="11">
        <f>AG19</f>
        <v>0.25</v>
      </c>
      <c r="AH20" s="4">
        <f>AF20*AG20</f>
        <v>0.8475</v>
      </c>
      <c r="AI20" s="4">
        <f>LN(AF20)+$H$2*LN(AH20)+$H$4</f>
        <v>2.8071688220735296</v>
      </c>
      <c r="AK20" s="2">
        <f>AK19+AK$4</f>
        <v>3.3449999999999998</v>
      </c>
      <c r="AL20" s="12">
        <f>AL19</f>
        <v>0.5</v>
      </c>
      <c r="AM20" s="2">
        <f>AK20*AL20</f>
        <v>1.6724999999999999</v>
      </c>
      <c r="AN20" s="2">
        <f>LN(AK20)+$H$2*LN(AM20)+$H$4</f>
        <v>4.493265476130808</v>
      </c>
      <c r="AP20" s="4">
        <f>AP19+AP$4</f>
        <v>3.3224999999999993</v>
      </c>
      <c r="AQ20" s="11">
        <f>AQ19</f>
        <v>1</v>
      </c>
      <c r="AR20" s="4">
        <f>AP20*AQ20</f>
        <v>3.3224999999999993</v>
      </c>
      <c r="AS20" s="4">
        <f>LN(AP20)+$H$2*LN(AR20)+$H$4</f>
        <v>6.202511290618421</v>
      </c>
      <c r="AU20" s="2">
        <f>AU19+AU$4</f>
        <v>3.3112500000000002</v>
      </c>
      <c r="AV20" s="12">
        <f>AV19</f>
        <v>2</v>
      </c>
      <c r="AW20" s="2">
        <f>AU20*AV20</f>
        <v>6.6225000000000005</v>
      </c>
      <c r="AX20" s="2">
        <f>LN(AU20)+$H$2*LN(AW20)+$H$4</f>
        <v>7.923508117014363</v>
      </c>
    </row>
    <row r="21" spans="4:50" ht="13.5">
      <c r="D21" s="6">
        <f>D20*D$4</f>
        <v>2.2627416997969534</v>
      </c>
      <c r="E21" s="6">
        <f>E$1/D21^$E$2</f>
        <v>0.29157280985525214</v>
      </c>
      <c r="F21" s="6">
        <f>$D21*E21</f>
        <v>0.6597539553864471</v>
      </c>
      <c r="G21" s="6">
        <f>LN(D21)+$H$2*LN(F21)+$H$4</f>
        <v>1.7768564486857905</v>
      </c>
      <c r="H21" s="10">
        <f>E21*D21^$E$2</f>
        <v>0.9146101038546528</v>
      </c>
      <c r="I21" s="6"/>
      <c r="J21" s="6">
        <f>J20/D$4</f>
        <v>1.066666666666667</v>
      </c>
      <c r="K21" s="6">
        <f>K$1/J21^$E$2</f>
        <v>0.7104921405517489</v>
      </c>
      <c r="L21" s="6">
        <f>$J21*K21</f>
        <v>0.7578582832551991</v>
      </c>
      <c r="M21" s="6">
        <f>LN(J21)+$H$2*LN(L21)+$H$4</f>
        <v>1.3713913405776263</v>
      </c>
      <c r="N21" s="10">
        <f>K21*J21^$E$2</f>
        <v>0.7776774233174156</v>
      </c>
      <c r="O21" s="10"/>
      <c r="P21" s="6">
        <f>P20+P$4</f>
        <v>3.6203867196751274</v>
      </c>
      <c r="Q21" s="6">
        <f>R21/P21</f>
        <v>0.1381067932004974</v>
      </c>
      <c r="R21" s="6">
        <f>R20+R$4</f>
        <v>0.5</v>
      </c>
      <c r="S21" s="6">
        <f>LN(P21)+$H$2*LN(R21)+$H$4</f>
        <v>1.5537128973715815</v>
      </c>
      <c r="T21" s="6"/>
      <c r="U21" s="6">
        <f>U20+U$4</f>
        <v>0.6933333333333331</v>
      </c>
      <c r="V21" s="6">
        <f>W21/U21</f>
        <v>1.4423076923076927</v>
      </c>
      <c r="W21" s="6">
        <f>W20+W$4</f>
        <v>1</v>
      </c>
      <c r="X21" s="6">
        <f>LN(U21)+$H$2*LN(W21)+$H$4</f>
        <v>1.6337556050451165</v>
      </c>
      <c r="Y21" s="6"/>
      <c r="Z21" s="6"/>
      <c r="AA21" s="2">
        <f>AA20+AA$4</f>
        <v>6.760000000000002</v>
      </c>
      <c r="AB21" s="12">
        <f>AB20</f>
        <v>0.125</v>
      </c>
      <c r="AC21" s="2">
        <f>AA21*AB21</f>
        <v>0.8450000000000002</v>
      </c>
      <c r="AD21" s="2">
        <f>LN(AA21)+$H$2*LN(AC21)+$H$4</f>
        <v>3.4899762609924654</v>
      </c>
      <c r="AF21" s="4">
        <f>AF20+AF$4</f>
        <v>3.68</v>
      </c>
      <c r="AG21" s="11">
        <f>AG20</f>
        <v>0.25</v>
      </c>
      <c r="AH21" s="4">
        <f>AF21*AG21</f>
        <v>0.92</v>
      </c>
      <c r="AI21" s="4">
        <f>LN(AF21)+$H$2*LN(AH21)+$H$4</f>
        <v>3.094458729833212</v>
      </c>
      <c r="AK21" s="2">
        <f>AK20+AK$4</f>
        <v>3.6399999999999997</v>
      </c>
      <c r="AL21" s="12">
        <f>AL20</f>
        <v>0.5</v>
      </c>
      <c r="AM21" s="2">
        <f>AK21*AL21</f>
        <v>1.8199999999999998</v>
      </c>
      <c r="AN21" s="2">
        <f>LN(AK21)+$H$2*LN(AM21)+$H$4</f>
        <v>4.789074934370409</v>
      </c>
      <c r="AP21" s="4">
        <f>AP20+AP$4</f>
        <v>3.619999999999999</v>
      </c>
      <c r="AQ21" s="11">
        <f>AQ20</f>
        <v>1</v>
      </c>
      <c r="AR21" s="4">
        <f>AP21*AQ21</f>
        <v>3.619999999999999</v>
      </c>
      <c r="AS21" s="4">
        <f>LN(AP21)+$H$2*LN(AR21)+$H$4</f>
        <v>6.502659090431878</v>
      </c>
      <c r="AU21" s="2">
        <f>AU20+AU$4</f>
        <v>3.6100000000000003</v>
      </c>
      <c r="AV21" s="12">
        <f>AV20</f>
        <v>2</v>
      </c>
      <c r="AW21" s="2">
        <f>AU21*AV21</f>
        <v>7.220000000000001</v>
      </c>
      <c r="AX21" s="2">
        <f>LN(AU21)+$H$2*LN(AW21)+$H$4</f>
        <v>8.225845154606628</v>
      </c>
    </row>
    <row r="22" spans="4:50" ht="13.5">
      <c r="D22" s="6">
        <f>D21*D$4</f>
        <v>2.4675373206527067</v>
      </c>
      <c r="E22" s="6">
        <f>E$1/D22^$E$2</f>
        <v>0.258265724423191</v>
      </c>
      <c r="F22" s="6">
        <f>$D22*E22</f>
        <v>0.6372803136596311</v>
      </c>
      <c r="G22" s="6">
        <f>LN(D22)+$H$2*LN(F22)+$H$4</f>
        <v>1.7768564486857907</v>
      </c>
      <c r="H22" s="10">
        <f>E22*D22^$E$2</f>
        <v>0.9146101038546528</v>
      </c>
      <c r="I22" s="6"/>
      <c r="J22" s="6">
        <f>J21/D$4</f>
        <v>0.978137646084983</v>
      </c>
      <c r="K22" s="6">
        <f>K$1/J22^$E$2</f>
        <v>0.8021203365774394</v>
      </c>
      <c r="L22" s="6">
        <f>$J22*K22</f>
        <v>0.7845840978967509</v>
      </c>
      <c r="M22" s="6">
        <f>LN(J22)+$H$2*LN(L22)+$H$4</f>
        <v>1.3713913405776266</v>
      </c>
      <c r="N22" s="10">
        <f>K22*J22^$E$2</f>
        <v>0.7776774233174156</v>
      </c>
      <c r="O22" s="10"/>
      <c r="P22" s="6">
        <f>P21+P$4</f>
        <v>3.544961996348562</v>
      </c>
      <c r="Q22" s="6">
        <f>R22/P22</f>
        <v>0.14104523560901863</v>
      </c>
      <c r="R22" s="6">
        <f>R21+R$4</f>
        <v>0.5</v>
      </c>
      <c r="S22" s="6">
        <f>LN(P22)+$H$2*LN(R22)+$H$4</f>
        <v>1.532659488173749</v>
      </c>
      <c r="T22" s="6"/>
      <c r="U22" s="6">
        <f>U21+U$4</f>
        <v>0.7066666666666664</v>
      </c>
      <c r="V22" s="6">
        <f>W22/U22</f>
        <v>1.4150943396226419</v>
      </c>
      <c r="W22" s="6">
        <f>W21+W$4</f>
        <v>1</v>
      </c>
      <c r="X22" s="6">
        <f>LN(U22)+$H$2*LN(W22)+$H$4</f>
        <v>1.652803800015811</v>
      </c>
      <c r="Y22" s="6"/>
      <c r="Z22" s="6"/>
      <c r="AA22" s="2">
        <f>AA21+AA$4</f>
        <v>7.290000000000002</v>
      </c>
      <c r="AB22" s="12">
        <f>AB21</f>
        <v>0.125</v>
      </c>
      <c r="AC22" s="2">
        <f>AA22*AB22</f>
        <v>0.9112500000000002</v>
      </c>
      <c r="AD22" s="2">
        <f>LN(AA22)+$H$2*LN(AC22)+$H$4</f>
        <v>3.7541585568723947</v>
      </c>
      <c r="AF22" s="4">
        <f>AF21+AF$4</f>
        <v>3.97</v>
      </c>
      <c r="AG22" s="11">
        <f>AG21</f>
        <v>0.25</v>
      </c>
      <c r="AH22" s="4">
        <f>AF22*AG22</f>
        <v>0.9925</v>
      </c>
      <c r="AI22" s="4">
        <f>LN(AF22)+$H$2*LN(AH22)+$H$4</f>
        <v>3.35994542864712</v>
      </c>
      <c r="AK22" s="2">
        <f>AK21+AK$4</f>
        <v>3.9349999999999996</v>
      </c>
      <c r="AL22" s="12">
        <f>AL21</f>
        <v>0.5</v>
      </c>
      <c r="AM22" s="2">
        <f>AK22*AL22</f>
        <v>1.9674999999999998</v>
      </c>
      <c r="AN22" s="2">
        <f>LN(AK22)+$H$2*LN(AM22)+$H$4</f>
        <v>5.06182013514292</v>
      </c>
      <c r="AP22" s="4">
        <f>AP21+AP$4</f>
        <v>3.917499999999999</v>
      </c>
      <c r="AQ22" s="11">
        <f>AQ21</f>
        <v>1</v>
      </c>
      <c r="AR22" s="4">
        <f>AP22*AQ22</f>
        <v>3.917499999999999</v>
      </c>
      <c r="AS22" s="4">
        <f>LN(AP22)+$H$2*LN(AR22)+$H$4</f>
        <v>6.779087933368135</v>
      </c>
      <c r="AU22" s="2">
        <f>AU21+AU$4</f>
        <v>3.9087500000000004</v>
      </c>
      <c r="AV22" s="12">
        <f>AV21</f>
        <v>2</v>
      </c>
      <c r="AW22" s="2">
        <f>AU22*AV22</f>
        <v>7.817500000000001</v>
      </c>
      <c r="AX22" s="2">
        <f>LN(AU22)+$H$2*LN(AW22)+$H$4</f>
        <v>8.504129655664563</v>
      </c>
    </row>
    <row r="23" spans="1:50" ht="13.5">
      <c r="A23" s="8"/>
      <c r="D23" s="6">
        <f>D22*D$4</f>
        <v>2.690868528811888</v>
      </c>
      <c r="E23" s="6">
        <f>E$1/D23^$E$2</f>
        <v>0.22876338999150383</v>
      </c>
      <c r="F23" s="6">
        <f>$D23*E23</f>
        <v>0.6155722066724582</v>
      </c>
      <c r="G23" s="6">
        <f>LN(D23)+$H$2*LN(F23)+$H$4</f>
        <v>1.7768564486857907</v>
      </c>
      <c r="H23" s="10">
        <f>E23*D23^$E$2</f>
        <v>0.9146101038546528</v>
      </c>
      <c r="I23" s="6"/>
      <c r="J23" s="6">
        <f>J22/D$4</f>
        <v>0.8969561762706292</v>
      </c>
      <c r="K23" s="6">
        <f>K$1/J23^$E$2</f>
        <v>0.9055653083670425</v>
      </c>
      <c r="L23" s="6">
        <f>$J23*K23</f>
        <v>0.8122523963562357</v>
      </c>
      <c r="M23" s="6">
        <f>LN(J23)+$H$2*LN(L23)+$H$4</f>
        <v>1.3713913405776266</v>
      </c>
      <c r="N23" s="10">
        <f>K23*J23^$E$2</f>
        <v>0.7776774233174156</v>
      </c>
      <c r="O23" s="10"/>
      <c r="P23" s="6">
        <f>P22+P$4</f>
        <v>3.469537273021997</v>
      </c>
      <c r="Q23" s="6">
        <f>R23/P23</f>
        <v>0.14411143638312773</v>
      </c>
      <c r="R23" s="6">
        <f>R22+R$4</f>
        <v>0.5</v>
      </c>
      <c r="S23" s="6">
        <f>LN(P23)+$H$2*LN(R23)+$H$4</f>
        <v>1.5111532829527854</v>
      </c>
      <c r="T23" s="6"/>
      <c r="U23" s="6">
        <f>U22+U$4</f>
        <v>0.7199999999999998</v>
      </c>
      <c r="V23" s="6">
        <f>W23/U23</f>
        <v>1.3888888888888893</v>
      </c>
      <c r="W23" s="6">
        <f>W22+W$4</f>
        <v>1</v>
      </c>
      <c r="X23" s="6">
        <f>LN(U23)+$H$2*LN(W23)+$H$4</f>
        <v>1.6714959330279635</v>
      </c>
      <c r="Y23" s="6"/>
      <c r="Z23" s="6"/>
      <c r="AA23" s="2">
        <f>AA22+AA$4</f>
        <v>7.820000000000002</v>
      </c>
      <c r="AB23" s="12">
        <f>AB22</f>
        <v>0.125</v>
      </c>
      <c r="AC23" s="2">
        <f>AA23*AB23</f>
        <v>0.9775000000000003</v>
      </c>
      <c r="AD23" s="2">
        <f>LN(AA23)+$H$2*LN(AC23)+$H$4</f>
        <v>3.9997920867506798</v>
      </c>
      <c r="AF23" s="4">
        <f>AF22+AF$4</f>
        <v>4.26</v>
      </c>
      <c r="AG23" s="11">
        <f>AG22</f>
        <v>0.25</v>
      </c>
      <c r="AH23" s="4">
        <f>AF23*AG23</f>
        <v>1.065</v>
      </c>
      <c r="AI23" s="4">
        <f>LN(AF23)+$H$2*LN(AH23)+$H$4</f>
        <v>3.60670615818475</v>
      </c>
      <c r="AK23" s="2">
        <f>AK22+AK$4</f>
        <v>4.2299999999999995</v>
      </c>
      <c r="AL23" s="12">
        <f>AL22</f>
        <v>0.5</v>
      </c>
      <c r="AM23" s="2">
        <f>AK23*AL23</f>
        <v>2.1149999999999998</v>
      </c>
      <c r="AN23" s="2">
        <f>LN(AK23)+$H$2*LN(AM23)+$H$4</f>
        <v>5.314839024303789</v>
      </c>
      <c r="AP23" s="4">
        <f>AP22+AP$4</f>
        <v>4.214999999999999</v>
      </c>
      <c r="AQ23" s="11">
        <f>AQ22</f>
        <v>1</v>
      </c>
      <c r="AR23" s="4">
        <f>AP23*AQ23</f>
        <v>4.214999999999999</v>
      </c>
      <c r="AS23" s="4">
        <f>LN(AP23)+$H$2*LN(AR23)+$H$4</f>
        <v>7.035273570088365</v>
      </c>
      <c r="AU23" s="2">
        <f>AU22+AU$4</f>
        <v>4.2075000000000005</v>
      </c>
      <c r="AV23" s="12">
        <f>AV22</f>
        <v>2</v>
      </c>
      <c r="AW23" s="2">
        <f>AU23*AV23</f>
        <v>8.415000000000001</v>
      </c>
      <c r="AX23" s="2">
        <f>LN(AU23)+$H$2*LN(AW23)+$H$4</f>
        <v>8.761908216189749</v>
      </c>
    </row>
    <row r="24" spans="1:50" ht="13.5">
      <c r="A24" s="8"/>
      <c r="D24" s="6">
        <f>D23*D$4</f>
        <v>2.9344129382549498</v>
      </c>
      <c r="E24" s="6">
        <f>E$1/D24^$E$2</f>
        <v>0.20263118041422012</v>
      </c>
      <c r="F24" s="6">
        <f>$D24*E24</f>
        <v>0.5946035575013605</v>
      </c>
      <c r="G24" s="6">
        <f>LN(D24)+$H$2*LN(F24)+$H$4</f>
        <v>1.7768564486857905</v>
      </c>
      <c r="H24" s="10">
        <f>E24*D24^$E$2</f>
        <v>0.9146101038546528</v>
      </c>
      <c r="I24" s="6"/>
      <c r="J24" s="6">
        <f>J23/D$4</f>
        <v>0.8225124402175688</v>
      </c>
      <c r="K24" s="6">
        <f>K$1/J24^$E$2</f>
        <v>1.0223509993736788</v>
      </c>
      <c r="L24" s="6">
        <f>$J24*K24</f>
        <v>0.8408964152537146</v>
      </c>
      <c r="M24" s="6">
        <f>LN(J24)+$H$2*LN(L24)+$H$4</f>
        <v>1.3713913405776263</v>
      </c>
      <c r="N24" s="10">
        <f>K24*J24^$E$2</f>
        <v>0.7776774233174156</v>
      </c>
      <c r="O24" s="10"/>
      <c r="P24" s="6">
        <f>P23+P$4</f>
        <v>3.3941125496954316</v>
      </c>
      <c r="Q24" s="6">
        <f>R24/P24</f>
        <v>0.14731391274719724</v>
      </c>
      <c r="R24" s="6">
        <f>R23+R$4</f>
        <v>0.5</v>
      </c>
      <c r="S24" s="6">
        <f>LN(P24)+$H$2*LN(R24)+$H$4</f>
        <v>1.4891743762340102</v>
      </c>
      <c r="T24" s="6"/>
      <c r="U24" s="6">
        <f>U23+U$4</f>
        <v>0.7333333333333331</v>
      </c>
      <c r="V24" s="6">
        <f>W24/U24</f>
        <v>1.3636363636363642</v>
      </c>
      <c r="W24" s="6">
        <f>W23+W$4</f>
        <v>1</v>
      </c>
      <c r="X24" s="6">
        <f>LN(U24)+$H$2*LN(W24)+$H$4</f>
        <v>1.6898450716961602</v>
      </c>
      <c r="Y24" s="6"/>
      <c r="Z24" s="6"/>
      <c r="AA24" s="2">
        <f>AA23+AA$4</f>
        <v>8.350000000000001</v>
      </c>
      <c r="AB24" s="12">
        <f>AB23</f>
        <v>0.125</v>
      </c>
      <c r="AC24" s="2">
        <f>AA24*AB24</f>
        <v>1.0437500000000002</v>
      </c>
      <c r="AD24" s="2">
        <f>LN(AA24)+$H$2*LN(AC24)+$H$4</f>
        <v>4.229311531820085</v>
      </c>
      <c r="AF24" s="4">
        <f>AF23+AF$4</f>
        <v>4.55</v>
      </c>
      <c r="AG24" s="11">
        <f>AG23</f>
        <v>0.25</v>
      </c>
      <c r="AH24" s="4">
        <f>AF24*AG24</f>
        <v>1.1375</v>
      </c>
      <c r="AI24" s="4">
        <f>LN(AF24)+$H$2*LN(AH24)+$H$4</f>
        <v>3.8372094125702803</v>
      </c>
      <c r="AK24" s="2">
        <f>AK23+AK$4</f>
        <v>4.5249999999999995</v>
      </c>
      <c r="AL24" s="12">
        <f>AL23</f>
        <v>0.5</v>
      </c>
      <c r="AM24" s="2">
        <f>AK24*AL24</f>
        <v>2.2624999999999997</v>
      </c>
      <c r="AN24" s="2">
        <f>LN(AK24)+$H$2*LN(AM24)+$H$4</f>
        <v>5.55079356863175</v>
      </c>
      <c r="AP24" s="4">
        <f>AP23+AP$4</f>
        <v>4.512499999999999</v>
      </c>
      <c r="AQ24" s="11">
        <f>AQ23</f>
        <v>1</v>
      </c>
      <c r="AR24" s="4">
        <f>AP24*AQ24</f>
        <v>4.512499999999999</v>
      </c>
      <c r="AS24" s="4">
        <f>LN(AP24)+$H$2*LN(AR24)+$H$4</f>
        <v>7.273979632806498</v>
      </c>
      <c r="AU24" s="2">
        <f>AU23+AU$4</f>
        <v>4.5062500000000005</v>
      </c>
      <c r="AV24" s="12">
        <f>AV23</f>
        <v>2</v>
      </c>
      <c r="AW24" s="2">
        <f>AU24*AV24</f>
        <v>9.012500000000001</v>
      </c>
      <c r="AX24" s="2">
        <f>LN(AU24)+$H$2*LN(AW24)+$H$4</f>
        <v>9.001996578578792</v>
      </c>
    </row>
    <row r="25" spans="4:50" ht="13.5">
      <c r="D25" s="6">
        <f>D24*D$4</f>
        <v>3.200000000000002</v>
      </c>
      <c r="E25" s="6">
        <f>E$1/D25^$E$2</f>
        <v>0.17948411796828662</v>
      </c>
      <c r="F25" s="6">
        <f>$D25*E25</f>
        <v>0.5743491774985175</v>
      </c>
      <c r="G25" s="6">
        <f>LN(D25)+$H$2*LN(F25)+$H$4</f>
        <v>1.7768564486857907</v>
      </c>
      <c r="H25" s="10">
        <f>E25*D25^$E$2</f>
        <v>0.9146101038546528</v>
      </c>
      <c r="I25" s="6"/>
      <c r="J25" s="6">
        <f>J24/D$4</f>
        <v>0.7542472332656509</v>
      </c>
      <c r="K25" s="6">
        <f>K$1/J25^$E$2</f>
        <v>1.154197887510859</v>
      </c>
      <c r="L25" s="6">
        <f>$J25*K25</f>
        <v>0.8705505632961243</v>
      </c>
      <c r="M25" s="6">
        <f>LN(J25)+$H$2*LN(L25)+$H$4</f>
        <v>1.3713913405776266</v>
      </c>
      <c r="N25" s="10">
        <f>K25*J25^$E$2</f>
        <v>0.7776774233174156</v>
      </c>
      <c r="O25" s="10"/>
      <c r="P25" s="6">
        <f>P24+P$4</f>
        <v>3.3186878263688664</v>
      </c>
      <c r="Q25" s="6">
        <f>R25/P25</f>
        <v>0.15066195621872447</v>
      </c>
      <c r="R25" s="6">
        <f>R24+R$4</f>
        <v>0.5</v>
      </c>
      <c r="S25" s="6">
        <f>LN(P25)+$H$2*LN(R25)+$H$4</f>
        <v>1.4667015203819516</v>
      </c>
      <c r="T25" s="6"/>
      <c r="U25" s="6">
        <f>U24+U$4</f>
        <v>0.7466666666666664</v>
      </c>
      <c r="V25" s="6">
        <f>W25/U25</f>
        <v>1.3392857142857149</v>
      </c>
      <c r="W25" s="6">
        <f>W24+W$4</f>
        <v>1</v>
      </c>
      <c r="X25" s="6">
        <f>LN(U25)+$H$2*LN(W25)+$H$4</f>
        <v>1.7078635771988384</v>
      </c>
      <c r="Y25" s="6"/>
      <c r="Z25" s="6"/>
      <c r="AA25" s="2">
        <f>AA24+AA$4</f>
        <v>8.88</v>
      </c>
      <c r="AB25" s="12">
        <f>AB24</f>
        <v>0.125</v>
      </c>
      <c r="AC25" s="2">
        <f>AA25*AB25</f>
        <v>1.11</v>
      </c>
      <c r="AD25" s="2">
        <f>LN(AA25)+$H$2*LN(AC25)+$H$4</f>
        <v>4.444701595314686</v>
      </c>
      <c r="AF25" s="4">
        <f>AF24+AF$4</f>
        <v>4.84</v>
      </c>
      <c r="AG25" s="11">
        <f>AG24</f>
        <v>0.25</v>
      </c>
      <c r="AH25" s="4">
        <f>AF25*AG25</f>
        <v>1.21</v>
      </c>
      <c r="AI25" s="4">
        <f>LN(AF25)+$H$2*LN(AH25)+$H$4</f>
        <v>4.053465619750165</v>
      </c>
      <c r="AK25" s="2">
        <f>AK24+AK$4</f>
        <v>4.819999999999999</v>
      </c>
      <c r="AL25" s="12">
        <f>AL24</f>
        <v>0.5</v>
      </c>
      <c r="AM25" s="2">
        <f>AK25*AL25</f>
        <v>2.4099999999999997</v>
      </c>
      <c r="AN25" s="2">
        <f>LN(AK25)+$H$2*LN(AM25)+$H$4</f>
        <v>5.771840796818918</v>
      </c>
      <c r="AP25" s="4">
        <f>AP24+AP$4</f>
        <v>4.81</v>
      </c>
      <c r="AQ25" s="11">
        <f>AQ24</f>
        <v>1</v>
      </c>
      <c r="AR25" s="4">
        <f>AP25*AQ25</f>
        <v>4.81</v>
      </c>
      <c r="AS25" s="4">
        <f>LN(AP25)+$H$2*LN(AR25)+$H$4</f>
        <v>7.497439794411845</v>
      </c>
      <c r="AU25" s="2">
        <f>AU24+AU$4</f>
        <v>4.805000000000001</v>
      </c>
      <c r="AV25" s="12">
        <f>AV24</f>
        <v>2</v>
      </c>
      <c r="AW25" s="2">
        <f>AU25*AV25</f>
        <v>9.610000000000001</v>
      </c>
      <c r="AX25" s="2">
        <f>LN(AU25)+$H$2*LN(AW25)+$H$4</f>
        <v>9.22666759987776</v>
      </c>
    </row>
    <row r="26" spans="4:50" ht="13.5">
      <c r="D26" s="6">
        <f>D25*D$4</f>
        <v>3.4896247445288266</v>
      </c>
      <c r="E26" s="6">
        <f>E$1/D26^$E$2</f>
        <v>0.15898120189104467</v>
      </c>
      <c r="F26" s="6">
        <f>$D26*E26</f>
        <v>0.5547847360339225</v>
      </c>
      <c r="G26" s="6">
        <f>LN(D26)+$H$2*LN(F26)+$H$4</f>
        <v>1.7768564486857907</v>
      </c>
      <c r="H26" s="10">
        <f>E26*D26^$E$2</f>
        <v>0.9146101038546529</v>
      </c>
      <c r="I26" s="6"/>
      <c r="J26" s="6">
        <f>J25/D$4</f>
        <v>0.6916477624805387</v>
      </c>
      <c r="K26" s="6">
        <f>K$1/J26^$E$2</f>
        <v>1.3030483311021905</v>
      </c>
      <c r="L26" s="6">
        <f>$J26*K26</f>
        <v>0.9012504626108303</v>
      </c>
      <c r="M26" s="6">
        <f>LN(J26)+$H$2*LN(L26)+$H$4</f>
        <v>1.3713913405776263</v>
      </c>
      <c r="N26" s="10">
        <f>K26*J26^$E$2</f>
        <v>0.7776774233174156</v>
      </c>
      <c r="O26" s="10"/>
      <c r="P26" s="6">
        <f>P25+P$4</f>
        <v>3.243263103042301</v>
      </c>
      <c r="Q26" s="6">
        <f>R26/P26</f>
        <v>0.15416572264241574</v>
      </c>
      <c r="R26" s="6">
        <f>R25+R$4</f>
        <v>0.5</v>
      </c>
      <c r="S26" s="6">
        <f>LN(P26)+$H$2*LN(R26)+$H$4</f>
        <v>1.4437120021572527</v>
      </c>
      <c r="T26" s="6"/>
      <c r="U26" s="6">
        <f>U25+U$4</f>
        <v>0.7599999999999997</v>
      </c>
      <c r="V26" s="6">
        <f>W26/U26</f>
        <v>1.315789473684211</v>
      </c>
      <c r="W26" s="6">
        <f>W25+W$4</f>
        <v>1</v>
      </c>
      <c r="X26" s="6">
        <f>LN(U26)+$H$2*LN(W26)+$H$4</f>
        <v>1.7255631542982393</v>
      </c>
      <c r="Y26" s="6"/>
      <c r="Z26" s="6"/>
      <c r="AA26" s="2">
        <f>AA25+AA$4</f>
        <v>9.41</v>
      </c>
      <c r="AB26" s="12">
        <f>AB25</f>
        <v>0.125</v>
      </c>
      <c r="AC26" s="2">
        <f>AA26*AB26</f>
        <v>1.17625</v>
      </c>
      <c r="AD26" s="2">
        <f>LN(AA26)+$H$2*LN(AC26)+$H$4</f>
        <v>4.647601483390919</v>
      </c>
      <c r="AF26" s="4">
        <f>AF25+AF$4</f>
        <v>5.13</v>
      </c>
      <c r="AG26" s="11">
        <f>AG25</f>
        <v>0.25</v>
      </c>
      <c r="AH26" s="4">
        <f>AF26*AG26</f>
        <v>1.2825</v>
      </c>
      <c r="AI26" s="4">
        <f>LN(AF26)+$H$2*LN(AH26)+$H$4</f>
        <v>4.257133904339647</v>
      </c>
      <c r="AK26" s="2">
        <f>AK25+AK$4</f>
        <v>5.114999999999999</v>
      </c>
      <c r="AL26" s="12">
        <f>AL25</f>
        <v>0.5</v>
      </c>
      <c r="AM26" s="2">
        <f>AK26*AL26</f>
        <v>2.5574999999999997</v>
      </c>
      <c r="AN26" s="2">
        <f>LN(AK26)+$H$2*LN(AM26)+$H$4</f>
        <v>5.979752946512701</v>
      </c>
      <c r="AP26" s="4">
        <f>AP25+AP$4</f>
        <v>5.1075</v>
      </c>
      <c r="AQ26" s="11">
        <f>AQ25</f>
        <v>1</v>
      </c>
      <c r="AR26" s="4">
        <f>AP26*AQ26</f>
        <v>5.1075</v>
      </c>
      <c r="AS26" s="4">
        <f>LN(AP26)+$H$2*LN(AR26)+$H$4</f>
        <v>7.707485166983742</v>
      </c>
      <c r="AU26" s="2">
        <f>AU25+AU$4</f>
        <v>5.103750000000001</v>
      </c>
      <c r="AV26" s="12">
        <f>AV25</f>
        <v>2</v>
      </c>
      <c r="AW26" s="2">
        <f>AU26*AV26</f>
        <v>10.207500000000001</v>
      </c>
      <c r="AX26" s="2">
        <f>LN(AU26)+$H$2*LN(AW26)+$H$4</f>
        <v>9.437782424180634</v>
      </c>
    </row>
    <row r="27" spans="4:50" ht="13.5">
      <c r="D27" s="6">
        <f>D26*D$4</f>
        <v>3.80546276800871</v>
      </c>
      <c r="E27" s="6">
        <f>E$1/D27^$E$2</f>
        <v>0.14082038478294215</v>
      </c>
      <c r="F27" s="6">
        <f>$D27*E27</f>
        <v>0.5358867312681467</v>
      </c>
      <c r="G27" s="6">
        <f>LN(D27)+$H$2*LN(F27)+$H$4</f>
        <v>1.776856448685791</v>
      </c>
      <c r="H27" s="10">
        <f>E27*D27^$E$2</f>
        <v>0.9146101038546529</v>
      </c>
      <c r="I27" s="6"/>
      <c r="J27" s="6">
        <f>J26/D$4</f>
        <v>0.6342437946681181</v>
      </c>
      <c r="K27" s="6">
        <f>K$1/J27^$E$2</f>
        <v>1.4710951835564072</v>
      </c>
      <c r="L27" s="6">
        <f>$J27*K27</f>
        <v>0.9330329915368074</v>
      </c>
      <c r="M27" s="6">
        <f>LN(J27)+$H$2*LN(L27)+$H$4</f>
        <v>1.3713913405776261</v>
      </c>
      <c r="N27" s="10">
        <f>K27*J27^$E$2</f>
        <v>0.7776774233174156</v>
      </c>
      <c r="O27" s="10"/>
      <c r="P27" s="6">
        <f>P26+P$4</f>
        <v>3.167838379715736</v>
      </c>
      <c r="Q27" s="6">
        <f>R27/P27</f>
        <v>0.15783633508628278</v>
      </c>
      <c r="R27" s="6">
        <f>R26+R$4</f>
        <v>0.5</v>
      </c>
      <c r="S27" s="6">
        <f>LN(P27)+$H$2*LN(R27)+$H$4</f>
        <v>1.4201815047470585</v>
      </c>
      <c r="T27" s="6"/>
      <c r="U27" s="6">
        <f>U26+U$4</f>
        <v>0.773333333333333</v>
      </c>
      <c r="V27" s="6">
        <f>W27/U27</f>
        <v>1.2931034482758625</v>
      </c>
      <c r="W27" s="6">
        <f>W26+W$4</f>
        <v>1</v>
      </c>
      <c r="X27" s="6">
        <f>LN(U27)+$H$2*LN(W27)+$H$4</f>
        <v>1.7429548970101085</v>
      </c>
      <c r="Y27" s="6"/>
      <c r="Z27" s="6"/>
      <c r="AA27" s="2">
        <f>AA26+AA$4</f>
        <v>9.94</v>
      </c>
      <c r="AB27" s="12">
        <f>AB26</f>
        <v>0.125</v>
      </c>
      <c r="AC27" s="2">
        <f>AA27*AB27</f>
        <v>1.2425</v>
      </c>
      <c r="AD27" s="2">
        <f>LN(AA27)+$H$2*LN(AC27)+$H$4</f>
        <v>4.8393807181401</v>
      </c>
      <c r="AF27" s="4">
        <f>AF26+AF$4</f>
        <v>5.42</v>
      </c>
      <c r="AG27" s="11">
        <f>AG26</f>
        <v>0.25</v>
      </c>
      <c r="AH27" s="4">
        <f>AF27*AG27</f>
        <v>1.355</v>
      </c>
      <c r="AI27" s="4">
        <f>LN(AF27)+$H$2*LN(AH27)+$H$4</f>
        <v>4.449599451280715</v>
      </c>
      <c r="AK27" s="2">
        <f>AK26+AK$4</f>
        <v>5.409999999999999</v>
      </c>
      <c r="AL27" s="12">
        <f>AL26</f>
        <v>0.5</v>
      </c>
      <c r="AM27" s="2">
        <f>AK27*AL27</f>
        <v>2.7049999999999996</v>
      </c>
      <c r="AN27" s="2">
        <f>LN(AK27)+$H$2*LN(AM27)+$H$4</f>
        <v>6.176003873604502</v>
      </c>
      <c r="AP27" s="4">
        <f>AP26+AP$4</f>
        <v>5.405</v>
      </c>
      <c r="AQ27" s="11">
        <f>AQ26</f>
        <v>1</v>
      </c>
      <c r="AR27" s="4">
        <f>AP27*AQ27</f>
        <v>5.405</v>
      </c>
      <c r="AS27" s="4">
        <f>LN(AP27)+$H$2*LN(AR27)+$H$4</f>
        <v>7.905635578819101</v>
      </c>
      <c r="AU27" s="2">
        <f>AU26+AU$4</f>
        <v>5.402500000000001</v>
      </c>
      <c r="AV27" s="12">
        <f>AV26</f>
        <v>2</v>
      </c>
      <c r="AW27" s="2">
        <f>AU27*AV27</f>
        <v>10.805000000000001</v>
      </c>
      <c r="AX27" s="2">
        <f>LN(AU27)+$H$2*LN(AW27)+$H$4</f>
        <v>9.636884284296027</v>
      </c>
    </row>
    <row r="28" spans="4:50" ht="13.5">
      <c r="D28" s="6">
        <f>D27*D$4</f>
        <v>4.149886574883234</v>
      </c>
      <c r="E28" s="6">
        <f>E$1/D28^$E$2</f>
        <v>0.12473412286822645</v>
      </c>
      <c r="F28" s="6">
        <f>$D28*E28</f>
        <v>0.5176324619206887</v>
      </c>
      <c r="G28" s="6">
        <f>LN(D28)+$H$2*LN(F28)+$H$4</f>
        <v>1.77685644868579</v>
      </c>
      <c r="H28" s="10">
        <f>E28*D28^$E$2</f>
        <v>0.9146101038546528</v>
      </c>
      <c r="I28" s="6"/>
      <c r="J28" s="6">
        <f>J27/D$4</f>
        <v>0.5816041240881376</v>
      </c>
      <c r="K28" s="6">
        <f>K$1/J28^$E$2</f>
        <v>1.660814098316926</v>
      </c>
      <c r="L28" s="6">
        <f>$J28*K28</f>
        <v>0.9659363289248457</v>
      </c>
      <c r="M28" s="6">
        <f>LN(J28)+$H$2*LN(L28)+$H$4</f>
        <v>1.3713913405776266</v>
      </c>
      <c r="N28" s="10">
        <f>K28*J28^$E$2</f>
        <v>0.7776774233174156</v>
      </c>
      <c r="O28" s="10"/>
      <c r="P28" s="6">
        <f>P27+P$4</f>
        <v>3.0924136563891707</v>
      </c>
      <c r="Q28" s="6">
        <f>R28/P28</f>
        <v>0.1616860017957043</v>
      </c>
      <c r="R28" s="6">
        <f>R27+R$4</f>
        <v>0.5</v>
      </c>
      <c r="S28" s="6">
        <f>LN(P28)+$H$2*LN(R28)+$H$4</f>
        <v>1.396083953167998</v>
      </c>
      <c r="T28" s="6"/>
      <c r="U28" s="6">
        <f>U27+U$4</f>
        <v>0.7866666666666663</v>
      </c>
      <c r="V28" s="6">
        <f>W28/U28</f>
        <v>1.2711864406779667</v>
      </c>
      <c r="W28" s="6">
        <f>W27+W$4</f>
        <v>1</v>
      </c>
      <c r="X28" s="6">
        <f>LN(U28)+$H$2*LN(W28)+$H$4</f>
        <v>1.7600493303694085</v>
      </c>
      <c r="Y28" s="6"/>
      <c r="Z28" s="6"/>
      <c r="AA28" s="2">
        <f>AA27+AA$4</f>
        <v>10.469999999999999</v>
      </c>
      <c r="AB28" s="12">
        <f>AB27</f>
        <v>0.125</v>
      </c>
      <c r="AC28" s="2">
        <f>AA28*AB28</f>
        <v>1.3087499999999999</v>
      </c>
      <c r="AD28" s="2">
        <f>LN(AA28)+$H$2*LN(AC28)+$H$4</f>
        <v>5.021195232888969</v>
      </c>
      <c r="AF28" s="4">
        <f>AF27+AF$4</f>
        <v>5.71</v>
      </c>
      <c r="AG28" s="11">
        <f>AG27</f>
        <v>0.25</v>
      </c>
      <c r="AH28" s="4">
        <f>AF28*AG28</f>
        <v>1.4275</v>
      </c>
      <c r="AI28" s="4">
        <f>LN(AF28)+$H$2*LN(AH28)+$H$4</f>
        <v>4.63203068003799</v>
      </c>
      <c r="AK28" s="2">
        <f>AK27+AK$4</f>
        <v>5.704999999999999</v>
      </c>
      <c r="AL28" s="12">
        <f>AL27</f>
        <v>0.5</v>
      </c>
      <c r="AM28" s="2">
        <f>AK28*AL28</f>
        <v>2.8524999999999996</v>
      </c>
      <c r="AN28" s="2">
        <f>LN(AK28)+$H$2*LN(AM28)+$H$4</f>
        <v>6.361832490199273</v>
      </c>
      <c r="AP28" s="4">
        <f>AP27+AP$4</f>
        <v>5.702500000000001</v>
      </c>
      <c r="AQ28" s="11">
        <f>AQ27</f>
        <v>1</v>
      </c>
      <c r="AR28" s="4">
        <f>AP28*AQ28</f>
        <v>5.702500000000001</v>
      </c>
      <c r="AS28" s="4">
        <f>LN(AP28)+$H$2*LN(AR28)+$H$4</f>
        <v>8.093166363117422</v>
      </c>
      <c r="AU28" s="2">
        <f>AU27+AU$4</f>
        <v>5.701250000000001</v>
      </c>
      <c r="AV28" s="12">
        <f>AV27</f>
        <v>2</v>
      </c>
      <c r="AW28" s="2">
        <f>AU28*AV28</f>
        <v>11.402500000000002</v>
      </c>
      <c r="AX28" s="2">
        <f>LN(AU28)+$H$2*LN(AW28)+$H$4</f>
        <v>9.82526702305307</v>
      </c>
    </row>
    <row r="29" spans="4:50" ht="13.5">
      <c r="D29" s="6">
        <f>D28*D$4</f>
        <v>4.525483399593908</v>
      </c>
      <c r="E29" s="6">
        <f>E$1/D29^$E$2</f>
        <v>0.11048543456039797</v>
      </c>
      <c r="F29" s="6">
        <f>$D29*E29</f>
        <v>0.5</v>
      </c>
      <c r="G29" s="6">
        <f>LN(D29)+$H$2*LN(F29)+$H$4</f>
        <v>1.7768564486857907</v>
      </c>
      <c r="H29" s="10">
        <f>E29*D29^$E$2</f>
        <v>0.9146101038546528</v>
      </c>
      <c r="I29" s="6"/>
      <c r="J29" s="6">
        <f>J28/D$4</f>
        <v>0.5333333333333334</v>
      </c>
      <c r="K29" s="6">
        <f>K$1/J29^$E$2</f>
        <v>1.875</v>
      </c>
      <c r="L29" s="6">
        <f>$J29*K29</f>
        <v>1.0000000000000002</v>
      </c>
      <c r="M29" s="6">
        <f>LN(J29)+$H$2*LN(L29)+$H$4</f>
        <v>1.3713913405776266</v>
      </c>
      <c r="N29" s="10">
        <f>K29*J29^$E$2</f>
        <v>0.7776774233174156</v>
      </c>
      <c r="O29" s="10"/>
      <c r="P29" s="6">
        <f>P28+P$4</f>
        <v>3.0169889330626054</v>
      </c>
      <c r="Q29" s="6">
        <f>R29/P29</f>
        <v>0.16572815184059694</v>
      </c>
      <c r="R29" s="6">
        <f>R28+R$4</f>
        <v>0.5</v>
      </c>
      <c r="S29" s="6">
        <f>LN(P29)+$H$2*LN(R29)+$H$4</f>
        <v>1.3713913405776266</v>
      </c>
      <c r="T29" s="6"/>
      <c r="U29" s="6">
        <f>U28+U$4</f>
        <v>0.7999999999999996</v>
      </c>
      <c r="V29" s="6">
        <f>W29/U29</f>
        <v>1.2500000000000007</v>
      </c>
      <c r="W29" s="6">
        <f>W28+W$4</f>
        <v>1</v>
      </c>
      <c r="X29" s="6">
        <f>LN(U29)+$H$2*LN(W29)+$H$4</f>
        <v>1.7768564486857898</v>
      </c>
      <c r="Y29" s="6"/>
      <c r="Z29" s="6"/>
      <c r="AA29" s="2">
        <f>AA28+AA$4</f>
        <v>10.999999999999998</v>
      </c>
      <c r="AB29" s="12">
        <f>AB28</f>
        <v>0.125</v>
      </c>
      <c r="AC29" s="2">
        <f>AA29*AB29</f>
        <v>1.3749999999999998</v>
      </c>
      <c r="AD29" s="2">
        <f>LN(AA29)+$H$2*LN(AC29)+$H$4</f>
        <v>5.194029600594707</v>
      </c>
      <c r="AF29" s="4">
        <f>AF28+AF$4</f>
        <v>6</v>
      </c>
      <c r="AG29" s="11">
        <f>AG28</f>
        <v>0.25</v>
      </c>
      <c r="AH29" s="4">
        <f>AF29*AG29</f>
        <v>1.5</v>
      </c>
      <c r="AI29" s="4">
        <f>LN(AF29)+$H$2*LN(AH29)+$H$4</f>
        <v>4.805422239498466</v>
      </c>
      <c r="AK29" s="2">
        <f>AK28+AK$4</f>
        <v>5.999999999999999</v>
      </c>
      <c r="AL29" s="12">
        <f>AL28</f>
        <v>0.5</v>
      </c>
      <c r="AM29" s="2">
        <f>AK29*AL29</f>
        <v>2.9999999999999996</v>
      </c>
      <c r="AN29" s="2">
        <f>LN(AK29)+$H$2*LN(AM29)+$H$4</f>
        <v>6.53829019089833</v>
      </c>
      <c r="AP29" s="4">
        <f>AP28+AP$4</f>
        <v>6.000000000000001</v>
      </c>
      <c r="AQ29" s="11">
        <f>AQ28</f>
        <v>1</v>
      </c>
      <c r="AR29" s="4">
        <f>AP29*AQ29</f>
        <v>6.000000000000001</v>
      </c>
      <c r="AS29" s="4">
        <f>LN(AP29)+$H$2*LN(AR29)+$H$4</f>
        <v>8.271158142298194</v>
      </c>
      <c r="AU29" s="2">
        <f>AU28+AU$4</f>
        <v>6.000000000000001</v>
      </c>
      <c r="AV29" s="12">
        <f>AV28</f>
        <v>2</v>
      </c>
      <c r="AW29" s="2">
        <f>AU29*AV29</f>
        <v>12.000000000000002</v>
      </c>
      <c r="AX29" s="2">
        <f>LN(AU29)+$H$2*LN(AW29)+$H$4</f>
        <v>10.004026093698057</v>
      </c>
    </row>
    <row r="30" spans="4:35" ht="13.5">
      <c r="D30" s="6"/>
      <c r="AF30" s="11"/>
      <c r="AG30" s="11"/>
      <c r="AH30" s="11"/>
      <c r="AI30" s="11"/>
    </row>
    <row r="31" spans="32:35" ht="13.5">
      <c r="AF31" s="11"/>
      <c r="AG31" s="11"/>
      <c r="AH31" s="11"/>
      <c r="AI31" s="11"/>
    </row>
    <row r="32" spans="6:48" ht="13.5">
      <c r="F32" s="8" t="s">
        <v>23</v>
      </c>
      <c r="Q32" s="8" t="s">
        <v>24</v>
      </c>
      <c r="AF32" s="11"/>
      <c r="AG32" s="11"/>
      <c r="AH32" s="11"/>
      <c r="AI32" s="11"/>
      <c r="AU32" s="12"/>
      <c r="AV32" s="12"/>
    </row>
    <row r="33" spans="1:48" ht="13.5">
      <c r="A33" s="8" t="s">
        <v>37</v>
      </c>
      <c r="F33" s="8" t="s">
        <v>25</v>
      </c>
      <c r="Q33" s="8" t="s">
        <v>26</v>
      </c>
      <c r="AF33" s="11"/>
      <c r="AG33" s="11"/>
      <c r="AH33" s="11"/>
      <c r="AI33" s="11"/>
      <c r="AK33" s="12"/>
      <c r="AL33" s="12"/>
      <c r="AP33" s="12"/>
      <c r="AQ33" s="12"/>
      <c r="AU33" s="12"/>
      <c r="AV33" s="12"/>
    </row>
    <row r="34" spans="1:48" ht="13.5">
      <c r="A34" s="8" t="s">
        <v>38</v>
      </c>
      <c r="B34" s="6">
        <f>P54/U54</f>
        <v>6.56574897670961</v>
      </c>
      <c r="E34" s="8" t="str">
        <f>TEXT(B41*100,"00")</f>
        <v>95</v>
      </c>
      <c r="K34" s="13"/>
      <c r="AF34" s="11"/>
      <c r="AG34" s="11"/>
      <c r="AH34" s="11"/>
      <c r="AI34" s="11"/>
      <c r="AK34" s="12"/>
      <c r="AL34" s="12"/>
      <c r="AP34" s="12"/>
      <c r="AQ34" s="12"/>
      <c r="AU34" s="2"/>
      <c r="AV34" s="2"/>
    </row>
    <row r="35" spans="2:48" ht="13.5">
      <c r="B35" s="8">
        <f>B44*E45</f>
        <v>6.56574897670961</v>
      </c>
      <c r="E35" s="8" t="str">
        <f>TEXT(E45*100,"000")</f>
        <v>150</v>
      </c>
      <c r="AF35" s="4"/>
      <c r="AG35" s="4"/>
      <c r="AH35" s="11"/>
      <c r="AI35" s="11"/>
      <c r="AK35" s="2"/>
      <c r="AL35" s="2"/>
      <c r="AP35" s="2"/>
      <c r="AQ35" s="2"/>
      <c r="AU35" s="2"/>
      <c r="AV35" s="2"/>
    </row>
    <row r="36" spans="32:43" ht="13.5">
      <c r="AF36" s="4"/>
      <c r="AG36" s="4"/>
      <c r="AH36" s="11"/>
      <c r="AI36" s="11"/>
      <c r="AK36" s="2"/>
      <c r="AL36" s="2"/>
      <c r="AP36" s="2"/>
      <c r="AQ36" s="2"/>
    </row>
    <row r="37" spans="1:35" ht="13.5">
      <c r="A37" s="8" t="s">
        <v>39</v>
      </c>
      <c r="B37" s="6">
        <f>P54-U54</f>
        <v>3.374530282988241</v>
      </c>
      <c r="D37" s="8">
        <v>3.37</v>
      </c>
      <c r="F37" s="8" t="str">
        <f>"../img48/curzon-"&amp;E34&amp;"-"&amp;E35&amp;".png"</f>
        <v>../img48/curzon-95-150.png</v>
      </c>
      <c r="Q37" s="8" t="s">
        <v>29</v>
      </c>
      <c r="AF37" s="11"/>
      <c r="AG37" s="11"/>
      <c r="AH37" s="11"/>
      <c r="AI37" s="11"/>
    </row>
    <row r="38" ht="13.5">
      <c r="Q38" s="8" t="s">
        <v>31</v>
      </c>
    </row>
    <row r="39" spans="2:6" ht="13.5">
      <c r="B39" s="8">
        <f>E45/1.5</f>
        <v>1</v>
      </c>
      <c r="F39" s="14" t="s">
        <v>40</v>
      </c>
    </row>
    <row r="40" ht="13.5">
      <c r="F40" s="14">
        <v>1</v>
      </c>
    </row>
    <row r="41" spans="1:6" ht="13.5">
      <c r="A41" s="8" t="s">
        <v>41</v>
      </c>
      <c r="B41" s="13">
        <f>0.95^B39</f>
        <v>0.95</v>
      </c>
      <c r="E41" s="9">
        <v>1</v>
      </c>
      <c r="F41" s="14">
        <v>0.8</v>
      </c>
    </row>
    <row r="42" ht="13.5"/>
    <row r="43" spans="1:11" ht="13.5">
      <c r="A43" s="8" t="s">
        <v>0</v>
      </c>
      <c r="B43" s="13">
        <f>B1*B41*B41</f>
        <v>1.805</v>
      </c>
      <c r="C43" s="13"/>
      <c r="D43" s="8" t="s">
        <v>1</v>
      </c>
      <c r="E43" s="8">
        <v>0.8</v>
      </c>
      <c r="G43" s="7" t="s">
        <v>2</v>
      </c>
      <c r="H43" s="3">
        <f>2/(E44-1)</f>
        <v>5.000000000000001</v>
      </c>
      <c r="J43" s="8" t="s">
        <v>42</v>
      </c>
      <c r="K43" s="6">
        <f>R55*P74^($E$2-1)</f>
        <v>0.7776774233174157</v>
      </c>
    </row>
    <row r="44" spans="1:8" ht="13.5">
      <c r="A44" s="8" t="s">
        <v>4</v>
      </c>
      <c r="B44" s="8">
        <f>B43^(1/(E44-1))</f>
        <v>4.3771659844730735</v>
      </c>
      <c r="D44" s="8" t="s">
        <v>5</v>
      </c>
      <c r="E44" s="8">
        <f>7/5</f>
        <v>1.4</v>
      </c>
      <c r="G44" s="7" t="s">
        <v>6</v>
      </c>
      <c r="H44" s="3">
        <f>H43/2</f>
        <v>2.5000000000000004</v>
      </c>
    </row>
    <row r="45" spans="1:23" ht="13.5">
      <c r="A45" s="8" t="s">
        <v>7</v>
      </c>
      <c r="B45" s="8">
        <f>B44^-E44</f>
        <v>0.12656970799459138</v>
      </c>
      <c r="D45" s="8" t="s">
        <v>8</v>
      </c>
      <c r="E45" s="13">
        <f>1.5^E41</f>
        <v>1.5</v>
      </c>
      <c r="P45" s="8" t="s">
        <v>11</v>
      </c>
      <c r="R45" s="8" t="s">
        <v>10</v>
      </c>
      <c r="U45" s="8" t="s">
        <v>11</v>
      </c>
      <c r="W45" s="8" t="s">
        <v>10</v>
      </c>
    </row>
    <row r="46" spans="4:23" ht="13.5">
      <c r="D46" s="8" t="s">
        <v>43</v>
      </c>
      <c r="E46" s="6">
        <f>B44^(1/20)</f>
        <v>1.0766130773548641</v>
      </c>
      <c r="G46" s="8" t="s">
        <v>13</v>
      </c>
      <c r="H46" s="8">
        <v>2</v>
      </c>
      <c r="P46" s="6">
        <f>(P54/E45-D74)/20</f>
        <v>-0.06634722132672768</v>
      </c>
      <c r="R46" s="6">
        <v>0</v>
      </c>
      <c r="U46" s="6">
        <f>(D54-U54)/20</f>
        <v>0.015157574915385446</v>
      </c>
      <c r="W46" s="6">
        <v>0</v>
      </c>
    </row>
    <row r="47" spans="5:23" ht="13.5">
      <c r="E47" s="6"/>
      <c r="P47" s="6"/>
      <c r="R47" s="6"/>
      <c r="U47" s="6"/>
      <c r="W47" s="6"/>
    </row>
    <row r="48" spans="5:23" ht="13.5">
      <c r="E48" s="6"/>
      <c r="P48" s="6"/>
      <c r="R48" s="6"/>
      <c r="U48" s="6"/>
      <c r="W48" s="6"/>
    </row>
    <row r="49" spans="5:23" ht="12.75">
      <c r="E49" s="6"/>
      <c r="P49" s="6"/>
      <c r="R49" s="6"/>
      <c r="U49" s="6"/>
      <c r="W49" s="6"/>
    </row>
    <row r="50" spans="4:21" ht="12.75">
      <c r="D50" s="6" t="s">
        <v>44</v>
      </c>
      <c r="J50" s="8" t="s">
        <v>45</v>
      </c>
      <c r="P50" s="8" t="s">
        <v>46</v>
      </c>
      <c r="U50" s="8" t="s">
        <v>47</v>
      </c>
    </row>
    <row r="51" spans="4:21" ht="12.75">
      <c r="D51" s="6" t="s">
        <v>14</v>
      </c>
      <c r="J51" s="8" t="s">
        <v>15</v>
      </c>
      <c r="P51" s="8" t="s">
        <v>16</v>
      </c>
      <c r="U51" s="8" t="s">
        <v>17</v>
      </c>
    </row>
    <row r="52" spans="1:22" ht="12.75">
      <c r="A52" s="5"/>
      <c r="B52" s="5"/>
      <c r="D52" s="6"/>
      <c r="T52" s="6"/>
      <c r="U52" s="6"/>
      <c r="V52" s="6"/>
    </row>
    <row r="53" spans="1:24" ht="12.75">
      <c r="A53" s="5"/>
      <c r="B53" s="5"/>
      <c r="D53" s="8" t="s">
        <v>18</v>
      </c>
      <c r="E53" s="6" t="s">
        <v>19</v>
      </c>
      <c r="F53" s="8" t="s">
        <v>20</v>
      </c>
      <c r="G53" s="8" t="s">
        <v>21</v>
      </c>
      <c r="H53" s="8" t="s">
        <v>22</v>
      </c>
      <c r="I53" s="6"/>
      <c r="J53" s="6" t="s">
        <v>18</v>
      </c>
      <c r="K53" s="6" t="s">
        <v>19</v>
      </c>
      <c r="L53" s="8" t="s">
        <v>20</v>
      </c>
      <c r="M53" s="8" t="s">
        <v>21</v>
      </c>
      <c r="N53" s="8" t="s">
        <v>22</v>
      </c>
      <c r="P53" s="8" t="s">
        <v>18</v>
      </c>
      <c r="Q53" s="8" t="s">
        <v>19</v>
      </c>
      <c r="R53" s="8" t="s">
        <v>20</v>
      </c>
      <c r="S53" s="8" t="s">
        <v>21</v>
      </c>
      <c r="U53" s="8" t="s">
        <v>18</v>
      </c>
      <c r="V53" s="8" t="s">
        <v>19</v>
      </c>
      <c r="W53" s="8" t="s">
        <v>20</v>
      </c>
      <c r="X53" s="8" t="s">
        <v>21</v>
      </c>
    </row>
    <row r="54" spans="2:24" ht="12.75">
      <c r="B54" s="10"/>
      <c r="C54" s="6"/>
      <c r="D54" s="6">
        <f>D9/B41^(1/(E44-1))</f>
        <v>0.9094544949231284</v>
      </c>
      <c r="E54" s="6">
        <f>E$1/D54^$E$2</f>
        <v>1.0445822251725732</v>
      </c>
      <c r="F54" s="6">
        <f>$D54*E54</f>
        <v>0.9500000000000001</v>
      </c>
      <c r="G54" s="6">
        <f>LN(D54)+$H$2*LN(F54)+$H$4</f>
        <v>1.7768564486857905</v>
      </c>
      <c r="H54" s="10">
        <f>E54*D54^$E$2</f>
        <v>0.9146101038546528</v>
      </c>
      <c r="I54" s="6"/>
      <c r="J54" s="6">
        <f>P74</f>
        <v>2.6538888530691094</v>
      </c>
      <c r="K54" s="6">
        <f>K$43/J54^$E$2</f>
        <v>0.19831870082464917</v>
      </c>
      <c r="L54" s="6">
        <f>$J54*K54</f>
        <v>0.5263157894736841</v>
      </c>
      <c r="M54" s="6">
        <f>LN(J54)+$H$2*LN(L54)+$H$4</f>
        <v>1.371391340577627</v>
      </c>
      <c r="N54" s="10">
        <f>K54*J54^$E$2</f>
        <v>0.7776774233174157</v>
      </c>
      <c r="P54" s="6">
        <f>D74</f>
        <v>3.9808332796036603</v>
      </c>
      <c r="Q54" s="6">
        <f>R54/P54</f>
        <v>0.13221246721643293</v>
      </c>
      <c r="R54" s="6">
        <f>F74</f>
        <v>0.5263157894736841</v>
      </c>
      <c r="S54" s="6">
        <f>LN(P54)+$H$2*LN(R54)+$H$4</f>
        <v>1.7768564486857903</v>
      </c>
      <c r="U54" s="6">
        <f>J74</f>
        <v>0.6063029966154194</v>
      </c>
      <c r="V54" s="6">
        <f>W54/U54</f>
        <v>1.5668733377588584</v>
      </c>
      <c r="W54" s="6">
        <f>F54</f>
        <v>0.9500000000000001</v>
      </c>
      <c r="X54" s="6">
        <f>LN(U54)+$H$2*LN(W54)+$H$4</f>
        <v>1.371391340577627</v>
      </c>
    </row>
    <row r="55" spans="1:24" ht="12.75">
      <c r="A55" s="10"/>
      <c r="B55" s="10"/>
      <c r="C55" s="6"/>
      <c r="D55" s="6">
        <f>D54*$E$46</f>
        <v>0.9791306024934029</v>
      </c>
      <c r="E55" s="6">
        <f>E$1/D55^$E$2</f>
        <v>0.9420178245053743</v>
      </c>
      <c r="F55" s="6">
        <f>$D55*E55</f>
        <v>0.9223584800674718</v>
      </c>
      <c r="G55" s="6">
        <f>LN(D55)+$H$2*LN(F55)+$H$4</f>
        <v>1.7768564486857905</v>
      </c>
      <c r="H55" s="10">
        <f>E55*D55^$E$2</f>
        <v>0.9146101038546528</v>
      </c>
      <c r="I55" s="6"/>
      <c r="J55" s="6">
        <f>J54/E$46</f>
        <v>2.465034940490842</v>
      </c>
      <c r="K55" s="6">
        <f>K$43/J55^$E$2</f>
        <v>0.21991111464320706</v>
      </c>
      <c r="L55" s="6">
        <f>$J55*K55</f>
        <v>0.5420885813977926</v>
      </c>
      <c r="M55" s="6">
        <f>LN(J55)+$H$2*LN(L55)+$H$4</f>
        <v>1.3713913405776272</v>
      </c>
      <c r="N55" s="10">
        <f>K55*J55^$E$2</f>
        <v>0.7776774233174157</v>
      </c>
      <c r="P55" s="6">
        <f>P54+P$46</f>
        <v>3.9144860582769327</v>
      </c>
      <c r="Q55" s="6">
        <f>R55/P55</f>
        <v>0.1344533564912877</v>
      </c>
      <c r="R55" s="6">
        <f>R54+R$4</f>
        <v>0.5263157894736841</v>
      </c>
      <c r="S55" s="6">
        <f>LN(P55)+$H$2*LN(R55)+$H$4</f>
        <v>1.7600493303694091</v>
      </c>
      <c r="U55" s="6">
        <f>U54+U$46</f>
        <v>0.6214605715308049</v>
      </c>
      <c r="V55" s="6">
        <f>W55/U55</f>
        <v>1.528656914886691</v>
      </c>
      <c r="W55" s="6">
        <f>W54+W$4</f>
        <v>0.9500000000000001</v>
      </c>
      <c r="X55" s="6">
        <f>LN(U55)+$H$2*LN(W55)+$H$4</f>
        <v>1.3960839531679985</v>
      </c>
    </row>
    <row r="56" spans="1:24" ht="12.75">
      <c r="A56" s="10"/>
      <c r="B56" s="10"/>
      <c r="C56" s="6"/>
      <c r="D56" s="6">
        <f>D55*$E$46</f>
        <v>1.0541448110827447</v>
      </c>
      <c r="E56" s="6">
        <f>E$1/D56^$E$2</f>
        <v>0.8495239152085255</v>
      </c>
      <c r="F56" s="6">
        <f>$D56*E56</f>
        <v>0.8955212271077648</v>
      </c>
      <c r="G56" s="6">
        <f>LN(D56)+$H$2*LN(F56)+$H$4</f>
        <v>1.7768564486857905</v>
      </c>
      <c r="H56" s="10">
        <f>E56*D56^$E$2</f>
        <v>0.9146101038546528</v>
      </c>
      <c r="I56" s="6"/>
      <c r="J56" s="6">
        <f>J55/E$46</f>
        <v>2.28962009875191</v>
      </c>
      <c r="K56" s="6">
        <f>K$43/J56^$E$2</f>
        <v>0.24385445317321755</v>
      </c>
      <c r="L56" s="6">
        <f>$J56*K56</f>
        <v>0.5583340571555554</v>
      </c>
      <c r="M56" s="6">
        <f>LN(J56)+$H$2*LN(L56)+$H$4</f>
        <v>1.371391340577627</v>
      </c>
      <c r="N56" s="10">
        <f>K56*J56^$E$2</f>
        <v>0.7776774233174157</v>
      </c>
      <c r="O56" s="10"/>
      <c r="P56" s="6">
        <f>P55+P$46</f>
        <v>3.848138836950205</v>
      </c>
      <c r="Q56" s="6">
        <f>R56/P56</f>
        <v>0.13677151781010302</v>
      </c>
      <c r="R56" s="6">
        <f>R55+R$4</f>
        <v>0.5263157894736841</v>
      </c>
      <c r="S56" s="6">
        <f>LN(P56)+$H$2*LN(R56)+$H$4</f>
        <v>1.742954897010109</v>
      </c>
      <c r="U56" s="6">
        <f>U55+U$46</f>
        <v>0.6366181464461904</v>
      </c>
      <c r="V56" s="6">
        <f>W56/U56</f>
        <v>1.4922603216751031</v>
      </c>
      <c r="W56" s="6">
        <f>W55+W$4</f>
        <v>0.9500000000000001</v>
      </c>
      <c r="X56" s="6">
        <f>LN(U56)+$H$2*LN(W56)+$H$4</f>
        <v>1.420181504747059</v>
      </c>
    </row>
    <row r="57" spans="1:24" ht="12.75">
      <c r="A57" s="10"/>
      <c r="B57" s="10"/>
      <c r="C57" s="6"/>
      <c r="D57" s="6">
        <f>D56*$E$46</f>
        <v>1.1349060890374556</v>
      </c>
      <c r="E57" s="6">
        <f>E$1/D57^$E$2</f>
        <v>0.7661117058906618</v>
      </c>
      <c r="F57" s="6">
        <f>$D57*E57</f>
        <v>0.8694648398981845</v>
      </c>
      <c r="G57" s="6">
        <f>LN(D57)+$H$2*LN(F57)+$H$4</f>
        <v>1.7768564486857907</v>
      </c>
      <c r="H57" s="10">
        <f>E57*D57^$E$2</f>
        <v>0.9146101038546528</v>
      </c>
      <c r="I57" s="6"/>
      <c r="J57" s="6">
        <f>J56/E$46</f>
        <v>2.1266879874590496</v>
      </c>
      <c r="K57" s="6">
        <f>K$43/J57^$E$2</f>
        <v>0.2704046788580351</v>
      </c>
      <c r="L57" s="6">
        <f>$J57*K57</f>
        <v>0.5750663822801053</v>
      </c>
      <c r="M57" s="6">
        <f>LN(J57)+$H$2*LN(L57)+$H$4</f>
        <v>1.371391340577627</v>
      </c>
      <c r="N57" s="10">
        <f>K57*J57^$E$2</f>
        <v>0.7776774233174156</v>
      </c>
      <c r="O57" s="10"/>
      <c r="P57" s="6">
        <f>P56+P$46</f>
        <v>3.7817916156234777</v>
      </c>
      <c r="Q57" s="6">
        <f>R57/P57</f>
        <v>0.13917101812256094</v>
      </c>
      <c r="R57" s="6">
        <f>R56+R$4</f>
        <v>0.5263157894736841</v>
      </c>
      <c r="S57" s="6">
        <f>LN(P57)+$H$2*LN(R57)+$H$4</f>
        <v>1.72556315429824</v>
      </c>
      <c r="U57" s="6">
        <f>U56+U$46</f>
        <v>0.6517757213615759</v>
      </c>
      <c r="V57" s="6">
        <f>W57/U57</f>
        <v>1.4575565932640542</v>
      </c>
      <c r="W57" s="6">
        <f>W56+W$4</f>
        <v>0.9500000000000001</v>
      </c>
      <c r="X57" s="6">
        <f>LN(U57)+$H$2*LN(W57)+$H$4</f>
        <v>1.4437120021572531</v>
      </c>
    </row>
    <row r="58" spans="1:24" ht="12.75">
      <c r="A58" s="10"/>
      <c r="B58" s="10"/>
      <c r="C58" s="6"/>
      <c r="D58" s="6">
        <f>D57*$E$46</f>
        <v>1.2218547370273884</v>
      </c>
      <c r="E58" s="6">
        <f>E$1/D58^$E$2</f>
        <v>0.6908894916261794</v>
      </c>
      <c r="F58" s="6">
        <f>$D58*E58</f>
        <v>0.8441665981058916</v>
      </c>
      <c r="G58" s="6">
        <f>LN(D58)+$H$2*LN(F58)+$H$4</f>
        <v>1.7768564486857907</v>
      </c>
      <c r="H58" s="10">
        <f>E58*D58^$E$2</f>
        <v>0.9146101038546529</v>
      </c>
      <c r="I58" s="6"/>
      <c r="J58" s="6">
        <f>J57/E$46</f>
        <v>1.9753503205479537</v>
      </c>
      <c r="K58" s="6">
        <f>K$43/J58^$E$2</f>
        <v>0.29984562265253606</v>
      </c>
      <c r="L58" s="6">
        <f>$J58*K58</f>
        <v>0.5923001468215878</v>
      </c>
      <c r="M58" s="6">
        <f>LN(J58)+$H$2*LN(L58)+$H$4</f>
        <v>1.3713913405776266</v>
      </c>
      <c r="N58" s="10">
        <f>K58*J58^$E$2</f>
        <v>0.7776774233174157</v>
      </c>
      <c r="O58" s="10"/>
      <c r="P58" s="6">
        <f>P57+P$46</f>
        <v>3.71544439429675</v>
      </c>
      <c r="Q58" s="6">
        <f>R58/P58</f>
        <v>0.14165621487474953</v>
      </c>
      <c r="R58" s="6">
        <f>R57+R$4</f>
        <v>0.5263157894736841</v>
      </c>
      <c r="S58" s="6">
        <f>LN(P58)+$H$2*LN(R58)+$H$4</f>
        <v>1.707863577198839</v>
      </c>
      <c r="U58" s="6">
        <f>U57+U$46</f>
        <v>0.6669332962769614</v>
      </c>
      <c r="V58" s="6">
        <f>W58/U58</f>
        <v>1.4244303070535076</v>
      </c>
      <c r="W58" s="6">
        <f>W57+W$4</f>
        <v>0.9500000000000001</v>
      </c>
      <c r="X58" s="6">
        <f>LN(U58)+$H$2*LN(W58)+$H$4</f>
        <v>1.4667015203819518</v>
      </c>
    </row>
    <row r="59" spans="1:24" ht="12.75">
      <c r="A59" s="10"/>
      <c r="B59" s="10"/>
      <c r="C59" s="6"/>
      <c r="D59" s="6">
        <f>D58*$E$46</f>
        <v>1.3154647885116748</v>
      </c>
      <c r="E59" s="6">
        <f>E$1/D59^$E$2</f>
        <v>0.6230531213258921</v>
      </c>
      <c r="F59" s="6">
        <f>$D59*E59</f>
        <v>0.8196044424765034</v>
      </c>
      <c r="G59" s="6">
        <f>LN(D59)+$H$2*LN(F59)+$H$4</f>
        <v>1.7768564486857903</v>
      </c>
      <c r="H59" s="10">
        <f>E59*D59^$E$2</f>
        <v>0.9146101038546527</v>
      </c>
      <c r="I59" s="6"/>
      <c r="J59" s="6">
        <f>J58/E$46</f>
        <v>1.8347820234556331</v>
      </c>
      <c r="K59" s="6">
        <f>K$43/J59^$E$2</f>
        <v>0.33249201827269126</v>
      </c>
      <c r="L59" s="6">
        <f>$J59*K59</f>
        <v>0.6100503780692158</v>
      </c>
      <c r="M59" s="6">
        <f>LN(J59)+$H$2*LN(L59)+$H$4</f>
        <v>1.3713913405776266</v>
      </c>
      <c r="N59" s="10">
        <f>K59*J59^$E$2</f>
        <v>0.7776774233174156</v>
      </c>
      <c r="O59" s="10"/>
      <c r="P59" s="6">
        <f>P58+P$46</f>
        <v>3.6490971729700226</v>
      </c>
      <c r="Q59" s="6">
        <f>R59/P59</f>
        <v>0.1442317824179268</v>
      </c>
      <c r="R59" s="6">
        <f>R58+R$4</f>
        <v>0.5263157894736841</v>
      </c>
      <c r="S59" s="6">
        <f>LN(P59)+$H$2*LN(R59)+$H$4</f>
        <v>1.6898450716961608</v>
      </c>
      <c r="U59" s="6">
        <f>U58+U$46</f>
        <v>0.6820908711923469</v>
      </c>
      <c r="V59" s="6">
        <f>W59/U59</f>
        <v>1.3927763002300964</v>
      </c>
      <c r="W59" s="6">
        <f>W58+W$4</f>
        <v>0.9500000000000001</v>
      </c>
      <c r="X59" s="6">
        <f>LN(U59)+$H$2*LN(W59)+$H$4</f>
        <v>1.4891743762340104</v>
      </c>
    </row>
    <row r="60" spans="4:24" ht="12.75">
      <c r="D60" s="6">
        <f>D59*$E$46</f>
        <v>1.4162465941115197</v>
      </c>
      <c r="E60" s="6">
        <f>E$1/D60^$E$2</f>
        <v>0.5618774010880139</v>
      </c>
      <c r="F60" s="6">
        <f>$D60*E60</f>
        <v>0.795756955599132</v>
      </c>
      <c r="G60" s="6">
        <f>LN(D60)+$H$2*LN(F60)+$H$4</f>
        <v>1.7768564486857905</v>
      </c>
      <c r="H60" s="10">
        <f>E60*D60^$E$2</f>
        <v>0.9146101038546528</v>
      </c>
      <c r="I60" s="6"/>
      <c r="J60" s="6">
        <f>J59/E$46</f>
        <v>1.7042167349141977</v>
      </c>
      <c r="K60" s="6">
        <f>K$43/J60^$E$2</f>
        <v>0.3686928668061804</v>
      </c>
      <c r="L60" s="6">
        <f>$J60*K60</f>
        <v>0.628332553654584</v>
      </c>
      <c r="M60" s="6">
        <f>LN(J60)+$H$2*LN(L60)+$H$4</f>
        <v>1.371391340577627</v>
      </c>
      <c r="N60" s="10">
        <f>K60*J60^$E$2</f>
        <v>0.7776774233174157</v>
      </c>
      <c r="O60" s="10"/>
      <c r="P60" s="6">
        <f>P59+P$46</f>
        <v>3.582749951643295</v>
      </c>
      <c r="Q60" s="6">
        <f>R60/P60</f>
        <v>0.1469027413515921</v>
      </c>
      <c r="R60" s="6">
        <f>R59+R$4</f>
        <v>0.5263157894736841</v>
      </c>
      <c r="S60" s="6">
        <f>LN(P60)+$H$2*LN(R60)+$H$4</f>
        <v>1.6714959330279642</v>
      </c>
      <c r="U60" s="6">
        <f>U59+U$46</f>
        <v>0.6972484461077324</v>
      </c>
      <c r="V60" s="6">
        <f>W60/U60</f>
        <v>1.3624985545729202</v>
      </c>
      <c r="W60" s="6">
        <f>W59+W$4</f>
        <v>0.9500000000000001</v>
      </c>
      <c r="X60" s="6">
        <f>LN(U60)+$H$2*LN(W60)+$H$4</f>
        <v>1.5111532829527858</v>
      </c>
    </row>
    <row r="61" spans="4:24" ht="12.75">
      <c r="D61" s="6">
        <f>D60*$E$46</f>
        <v>1.5247496039797483</v>
      </c>
      <c r="E61" s="6">
        <f>E$1/D61^$E$2</f>
        <v>0.5067083416283674</v>
      </c>
      <c r="F61" s="6">
        <f>$D61*E61</f>
        <v>0.7726033432310883</v>
      </c>
      <c r="G61" s="6">
        <f>LN(D61)+$H$2*LN(F61)+$H$4</f>
        <v>1.7768564486857903</v>
      </c>
      <c r="H61" s="10">
        <f>E61*D61^$E$2</f>
        <v>0.9146101038546528</v>
      </c>
      <c r="I61" s="6"/>
      <c r="J61" s="6">
        <f>J60/E$46</f>
        <v>1.5829426288423842</v>
      </c>
      <c r="K61" s="6">
        <f>K$43/J61^$E$2</f>
        <v>0.408835167652879</v>
      </c>
      <c r="L61" s="6">
        <f>$J61*K61</f>
        <v>0.6471626150476651</v>
      </c>
      <c r="M61" s="6">
        <f>LN(J61)+$H$2*LN(L61)+$H$4</f>
        <v>1.371391340577627</v>
      </c>
      <c r="N61" s="10">
        <f>K61*J61^$E$2</f>
        <v>0.7776774233174157</v>
      </c>
      <c r="O61" s="10"/>
      <c r="P61" s="6">
        <f>P60+P$46</f>
        <v>3.5164027303165675</v>
      </c>
      <c r="Q61" s="6">
        <f>R61/P61</f>
        <v>0.14967449118841458</v>
      </c>
      <c r="R61" s="6">
        <f>R60+R$4</f>
        <v>0.5263157894736841</v>
      </c>
      <c r="S61" s="6">
        <f>LN(P61)+$H$2*LN(R61)+$H$4</f>
        <v>1.6528038000158118</v>
      </c>
      <c r="U61" s="6">
        <f>U60+U$46</f>
        <v>0.7124060210231179</v>
      </c>
      <c r="V61" s="6">
        <f>W61/U61</f>
        <v>1.3335092236245603</v>
      </c>
      <c r="W61" s="6">
        <f>W60+W$4</f>
        <v>0.9500000000000001</v>
      </c>
      <c r="X61" s="6">
        <f>LN(U61)+$H$2*LN(W61)+$H$4</f>
        <v>1.5326594881737492</v>
      </c>
    </row>
    <row r="62" spans="4:24" ht="12.75">
      <c r="D62" s="6">
        <f>D61*$E$46</f>
        <v>1.6415653633362473</v>
      </c>
      <c r="E62" s="6">
        <f>E$1/D62^$E$2</f>
        <v>0.45695616691220486</v>
      </c>
      <c r="F62" s="6">
        <f>$D62*E62</f>
        <v>0.7501234161659724</v>
      </c>
      <c r="G62" s="6">
        <f>LN(D62)+$H$2*LN(F62)+$H$4</f>
        <v>1.7768564486857907</v>
      </c>
      <c r="H62" s="10">
        <f>E62*D62^$E$2</f>
        <v>0.9146101038546528</v>
      </c>
      <c r="I62" s="6"/>
      <c r="J62" s="6">
        <f>J61/E$46</f>
        <v>1.4702985335562928</v>
      </c>
      <c r="K62" s="6">
        <f>K$43/J62^$E$2</f>
        <v>0.45334805568024567</v>
      </c>
      <c r="L62" s="6">
        <f>$J62*K62</f>
        <v>0.6665569814572618</v>
      </c>
      <c r="M62" s="6">
        <f>LN(J62)+$H$2*LN(L62)+$H$4</f>
        <v>1.371391340577627</v>
      </c>
      <c r="N62" s="10">
        <f>K62*J62^$E$2</f>
        <v>0.7776774233174157</v>
      </c>
      <c r="O62" s="10"/>
      <c r="P62" s="6">
        <f>P61+P$46</f>
        <v>3.45005550898984</v>
      </c>
      <c r="Q62" s="6">
        <f>R62/P62</f>
        <v>0.15255284678819178</v>
      </c>
      <c r="R62" s="6">
        <f>R61+R$4</f>
        <v>0.5263157894736841</v>
      </c>
      <c r="S62" s="6">
        <f>LN(P62)+$H$2*LN(R62)+$H$4</f>
        <v>1.6337556050451174</v>
      </c>
      <c r="U62" s="6">
        <f>U61+U$46</f>
        <v>0.7275635959385034</v>
      </c>
      <c r="V62" s="6">
        <f>W62/U62</f>
        <v>1.305727781465715</v>
      </c>
      <c r="W62" s="6">
        <f>W61+W$4</f>
        <v>0.9500000000000001</v>
      </c>
      <c r="X62" s="6">
        <f>LN(U62)+$H$2*LN(W62)+$H$4</f>
        <v>1.5537128973715817</v>
      </c>
    </row>
    <row r="63" spans="4:24" ht="12.75">
      <c r="D63" s="6">
        <f>D62*$E$46</f>
        <v>1.7673307375005927</v>
      </c>
      <c r="E63" s="6">
        <f>E$1/D63^$E$2</f>
        <v>0.4120890092475338</v>
      </c>
      <c r="F63" s="6">
        <f>$D63*E63</f>
        <v>0.7282975726293324</v>
      </c>
      <c r="G63" s="6">
        <f>LN(D63)+$H$2*LN(F63)+$H$4</f>
        <v>1.7768564486857903</v>
      </c>
      <c r="H63" s="10">
        <f>E63*D63^$E$2</f>
        <v>0.9146101038546528</v>
      </c>
      <c r="I63" s="6"/>
      <c r="J63" s="6">
        <f>J62/E$46</f>
        <v>1.36567032714174</v>
      </c>
      <c r="K63" s="6">
        <f>K$43/J63^$E$2</f>
        <v>0.5027073888212069</v>
      </c>
      <c r="L63" s="6">
        <f>$J63*K63</f>
        <v>0.6865325641480275</v>
      </c>
      <c r="M63" s="6">
        <f>LN(J63)+$H$2*LN(L63)+$H$4</f>
        <v>1.371391340577627</v>
      </c>
      <c r="N63" s="10">
        <f>K63*J63^$E$2</f>
        <v>0.7776774233174157</v>
      </c>
      <c r="O63" s="10"/>
      <c r="P63" s="6">
        <f>P62+P$46</f>
        <v>3.3837082876631124</v>
      </c>
      <c r="Q63" s="6">
        <f>R63/P63</f>
        <v>0.15554407907815632</v>
      </c>
      <c r="R63" s="6">
        <f>R62+R$4</f>
        <v>0.5263157894736841</v>
      </c>
      <c r="S63" s="6">
        <f>LN(P63)+$H$2*LN(R63)+$H$4</f>
        <v>1.6143375191880158</v>
      </c>
      <c r="U63" s="6">
        <f>U62+U$46</f>
        <v>0.7427211708538889</v>
      </c>
      <c r="V63" s="6">
        <f>W63/U63</f>
        <v>1.279080275721517</v>
      </c>
      <c r="W63" s="6">
        <f>W62+W$4</f>
        <v>0.9500000000000001</v>
      </c>
      <c r="X63" s="6">
        <f>LN(U63)+$H$2*LN(W63)+$H$4</f>
        <v>1.5743321845743172</v>
      </c>
    </row>
    <row r="64" spans="4:24" ht="12.75">
      <c r="D64" s="6">
        <f>D63*$E$46</f>
        <v>1.9027313840043547</v>
      </c>
      <c r="E64" s="6">
        <f>E$1/D64^$E$2</f>
        <v>0.37162722343835014</v>
      </c>
      <c r="F64" s="6">
        <f>$D64*E64</f>
        <v>0.7071067811865476</v>
      </c>
      <c r="G64" s="6">
        <f>LN(D64)+$H$2*LN(F64)+$H$4</f>
        <v>1.7768564486857907</v>
      </c>
      <c r="H64" s="10">
        <f>E64*D64^$E$2</f>
        <v>0.9146101038546528</v>
      </c>
      <c r="I64" s="6"/>
      <c r="J64" s="6">
        <f>J63/E$46</f>
        <v>1.2684875893362377</v>
      </c>
      <c r="K64" s="6">
        <f>K$43/J64^$E$2</f>
        <v>0.5574408351575246</v>
      </c>
      <c r="L64" s="6">
        <f>$J64*K64</f>
        <v>0.7071067811865475</v>
      </c>
      <c r="M64" s="6">
        <f>LN(J64)+$H$2*LN(L64)+$H$4</f>
        <v>1.371391340577627</v>
      </c>
      <c r="N64" s="10">
        <f>K64*J64^$E$2</f>
        <v>0.7776774233174157</v>
      </c>
      <c r="O64" s="10"/>
      <c r="P64" s="6">
        <f>P63+P$46</f>
        <v>3.317361066336385</v>
      </c>
      <c r="Q64" s="6">
        <f>R64/P64</f>
        <v>0.15865496065971943</v>
      </c>
      <c r="R64" s="6">
        <f>R63+R$4</f>
        <v>0.5263157894736841</v>
      </c>
      <c r="S64" s="6">
        <f>LN(P64)+$H$2*LN(R64)+$H$4</f>
        <v>1.594534891891836</v>
      </c>
      <c r="T64" s="6"/>
      <c r="U64" s="6">
        <f>U63+U$46</f>
        <v>0.7578787457692744</v>
      </c>
      <c r="V64" s="6">
        <f>W64/U64</f>
        <v>1.2534986702070865</v>
      </c>
      <c r="W64" s="6">
        <f>W63+W$4</f>
        <v>0.9500000000000001</v>
      </c>
      <c r="X64" s="6">
        <f>LN(U64)+$H$2*LN(W64)+$H$4</f>
        <v>1.5945348918918367</v>
      </c>
    </row>
    <row r="65" spans="4:24" ht="12.75">
      <c r="D65" s="6">
        <f>D64*$E$46</f>
        <v>2.048505490712608</v>
      </c>
      <c r="E65" s="6">
        <f>E$1/D65^$E$2</f>
        <v>0.33513825921413837</v>
      </c>
      <c r="F65" s="6">
        <f>$D65*E65</f>
        <v>0.6865325641480277</v>
      </c>
      <c r="G65" s="6">
        <f>LN(D65)+$H$2*LN(F65)+$H$4</f>
        <v>1.7768564486857905</v>
      </c>
      <c r="H65" s="10">
        <f>E65*D65^$E$2</f>
        <v>0.9146101038546528</v>
      </c>
      <c r="I65" s="6"/>
      <c r="J65" s="6">
        <f>J64/E$46</f>
        <v>1.178220491667063</v>
      </c>
      <c r="K65" s="6">
        <f>K$43/J65^$E$2</f>
        <v>0.6181335138712999</v>
      </c>
      <c r="L65" s="6">
        <f>$J65*K65</f>
        <v>0.7282975726293324</v>
      </c>
      <c r="M65" s="6">
        <f>LN(J65)+$H$2*LN(L65)+$H$4</f>
        <v>1.371391340577627</v>
      </c>
      <c r="N65" s="10">
        <f>K65*J65^$E$2</f>
        <v>0.7776774233174157</v>
      </c>
      <c r="O65" s="10"/>
      <c r="P65" s="6">
        <f>P64+P$46</f>
        <v>3.2510138450096573</v>
      </c>
      <c r="Q65" s="6">
        <f>R65/P65</f>
        <v>0.1618928169997137</v>
      </c>
      <c r="R65" s="6">
        <f>R64+R$4</f>
        <v>0.5263157894736841</v>
      </c>
      <c r="S65" s="6">
        <f>LN(P65)+$H$2*LN(R65)+$H$4</f>
        <v>1.5743321845743168</v>
      </c>
      <c r="T65" s="6"/>
      <c r="U65" s="6">
        <f>U64+U$46</f>
        <v>0.7730363206846599</v>
      </c>
      <c r="V65" s="6">
        <f>W65/U65</f>
        <v>1.2289202649089084</v>
      </c>
      <c r="W65" s="6">
        <f>W64+W$4</f>
        <v>0.9500000000000001</v>
      </c>
      <c r="X65" s="6">
        <f>LN(U65)+$H$2*LN(W65)+$H$4</f>
        <v>1.6143375191880165</v>
      </c>
    </row>
    <row r="66" spans="4:24" ht="12.75">
      <c r="D66" s="6">
        <f>D65*$E$46</f>
        <v>2.205447800334437</v>
      </c>
      <c r="E66" s="6">
        <f>E$1/D66^$E$2</f>
        <v>0.3022320371201641</v>
      </c>
      <c r="F66" s="6">
        <f>$D66*E66</f>
        <v>0.6665569814572618</v>
      </c>
      <c r="G66" s="6">
        <f>LN(D66)+$H$2*LN(F66)+$H$4</f>
        <v>1.7768564486857903</v>
      </c>
      <c r="H66" s="10">
        <f>E66*D66^$E$2</f>
        <v>0.9146101038546528</v>
      </c>
      <c r="I66" s="6"/>
      <c r="J66" s="6">
        <f>J65/E$46</f>
        <v>1.0943769088908326</v>
      </c>
      <c r="K66" s="6">
        <f>K$43/J66^$E$2</f>
        <v>0.6854342503683064</v>
      </c>
      <c r="L66" s="6">
        <f>$J66*K66</f>
        <v>0.7501234161659722</v>
      </c>
      <c r="M66" s="6">
        <f>LN(J66)+$H$2*LN(L66)+$H$4</f>
        <v>1.3713913405776268</v>
      </c>
      <c r="N66" s="10">
        <f>K66*J66^$E$2</f>
        <v>0.7776774233174157</v>
      </c>
      <c r="O66" s="10"/>
      <c r="P66" s="6">
        <f>P65+P$46</f>
        <v>3.1846666236829297</v>
      </c>
      <c r="Q66" s="6">
        <f>R66/P66</f>
        <v>0.16526558402054106</v>
      </c>
      <c r="R66" s="6">
        <f>R65+R$4</f>
        <v>0.5263157894736841</v>
      </c>
      <c r="S66" s="6">
        <f>LN(P66)+$H$2*LN(R66)+$H$4</f>
        <v>1.553712897371581</v>
      </c>
      <c r="T66" s="6"/>
      <c r="U66" s="6">
        <f>U65+U$46</f>
        <v>0.7881938956000454</v>
      </c>
      <c r="V66" s="6">
        <f>W66/U66</f>
        <v>1.2052871828914293</v>
      </c>
      <c r="W66" s="6">
        <f>W65+W$4</f>
        <v>0.9500000000000001</v>
      </c>
      <c r="X66" s="6">
        <f>LN(U66)+$H$2*LN(W66)+$H$4</f>
        <v>1.6337556050451183</v>
      </c>
    </row>
    <row r="67" spans="4:24" ht="12.75">
      <c r="D67" s="6">
        <f>D66*$E$46</f>
        <v>2.374413943263574</v>
      </c>
      <c r="E67" s="6">
        <f>E$1/D67^$E$2</f>
        <v>0.27255677843525294</v>
      </c>
      <c r="F67" s="6">
        <f>$D67*E67</f>
        <v>0.6471626150476651</v>
      </c>
      <c r="G67" s="6">
        <f>LN(D67)+$H$2*LN(F67)+$H$4</f>
        <v>1.7768564486857903</v>
      </c>
      <c r="H67" s="10">
        <f>E67*D67^$E$2</f>
        <v>0.9146101038546528</v>
      </c>
      <c r="I67" s="6"/>
      <c r="J67" s="6">
        <f>J66/E$46</f>
        <v>1.0164997359865</v>
      </c>
      <c r="K67" s="6">
        <f>K$43/J67^$E$2</f>
        <v>0.7600625124425502</v>
      </c>
      <c r="L67" s="6">
        <f>$J67*K67</f>
        <v>0.7726033432310881</v>
      </c>
      <c r="M67" s="6">
        <f>LN(J67)+$H$2*LN(L67)+$H$4</f>
        <v>1.3713913405776268</v>
      </c>
      <c r="N67" s="10">
        <f>K67*J67^$E$2</f>
        <v>0.7776774233174157</v>
      </c>
      <c r="O67" s="10"/>
      <c r="P67" s="6">
        <f>P66+P$46</f>
        <v>3.118319402356202</v>
      </c>
      <c r="Q67" s="6">
        <f>R67/P67</f>
        <v>0.1687818730422547</v>
      </c>
      <c r="R67" s="6">
        <f>R66+R$4</f>
        <v>0.5263157894736841</v>
      </c>
      <c r="S67" s="6">
        <f>LN(P67)+$H$2*LN(R67)+$H$4</f>
        <v>1.5326594881737488</v>
      </c>
      <c r="T67" s="6"/>
      <c r="U67" s="6">
        <f>U66+U$46</f>
        <v>0.8033514705154309</v>
      </c>
      <c r="V67" s="6">
        <f>W67/U67</f>
        <v>1.1825459152897042</v>
      </c>
      <c r="W67" s="6">
        <f>W66+W$4</f>
        <v>0.9500000000000001</v>
      </c>
      <c r="X67" s="6">
        <f>LN(U67)+$H$2*LN(W67)+$H$4</f>
        <v>1.6528038000158127</v>
      </c>
    </row>
    <row r="68" spans="1:24" ht="12.75">
      <c r="A68" s="8"/>
      <c r="D68" s="6">
        <f>D67*$E$46</f>
        <v>2.5563251023712943</v>
      </c>
      <c r="E68" s="6">
        <f>E$1/D68^$E$2</f>
        <v>0.24579524453745383</v>
      </c>
      <c r="F68" s="6">
        <f>$D68*E68</f>
        <v>0.628332553654584</v>
      </c>
      <c r="G68" s="6">
        <f>LN(D68)+$H$2*LN(F68)+$H$4</f>
        <v>1.7768564486857905</v>
      </c>
      <c r="H68" s="10">
        <f>E68*D68^$E$2</f>
        <v>0.9146101038546528</v>
      </c>
      <c r="I68" s="6"/>
      <c r="J68" s="6">
        <f>J67/E$46</f>
        <v>0.9441643960743474</v>
      </c>
      <c r="K68" s="6">
        <f>K$43/J68^$E$2</f>
        <v>0.8428161016320198</v>
      </c>
      <c r="L68" s="6">
        <f>$J68*K68</f>
        <v>0.7957569555991318</v>
      </c>
      <c r="M68" s="6">
        <f>LN(J68)+$H$2*LN(L68)+$H$4</f>
        <v>1.371391340577627</v>
      </c>
      <c r="N68" s="10">
        <f>K68*J68^$E$2</f>
        <v>0.7776774233174157</v>
      </c>
      <c r="O68" s="10"/>
      <c r="P68" s="6">
        <f>P67+P$46</f>
        <v>3.0519721810294747</v>
      </c>
      <c r="Q68" s="6">
        <f>R68/P68</f>
        <v>0.17245104419534718</v>
      </c>
      <c r="R68" s="6">
        <f>R67+R$4</f>
        <v>0.5263157894736841</v>
      </c>
      <c r="S68" s="6">
        <f>LN(P68)+$H$2*LN(R68)+$H$4</f>
        <v>1.5111532829527852</v>
      </c>
      <c r="T68" s="6"/>
      <c r="U68" s="6">
        <f>U67+U$46</f>
        <v>0.8185090454308164</v>
      </c>
      <c r="V68" s="6">
        <f>W68/U68</f>
        <v>1.1606469168584135</v>
      </c>
      <c r="W68" s="6">
        <f>W67+W$4</f>
        <v>0.9500000000000001</v>
      </c>
      <c r="X68" s="6">
        <f>LN(U68)+$H$2*LN(W68)+$H$4</f>
        <v>1.6714959330279653</v>
      </c>
    </row>
    <row r="69" spans="1:24" ht="12.75">
      <c r="A69" s="8"/>
      <c r="D69" s="6">
        <f>D68*$E$46</f>
        <v>2.7521730351834472</v>
      </c>
      <c r="E69" s="6">
        <f>E$1/D69^$E$2</f>
        <v>0.22166134551512778</v>
      </c>
      <c r="F69" s="6">
        <f>$D69*E69</f>
        <v>0.610050378069216</v>
      </c>
      <c r="G69" s="6">
        <f>LN(D69)+$H$2*LN(F69)+$H$4</f>
        <v>1.776856448685791</v>
      </c>
      <c r="H69" s="10">
        <f>E69*D69^$E$2</f>
        <v>0.9146101038546528</v>
      </c>
      <c r="I69" s="6"/>
      <c r="J69" s="6">
        <f>J68/E$46</f>
        <v>0.8769765256744507</v>
      </c>
      <c r="K69" s="6">
        <f>K$43/J69^$E$2</f>
        <v>0.9345796819888371</v>
      </c>
      <c r="L69" s="6">
        <f>$J69*K69</f>
        <v>0.8196044424765034</v>
      </c>
      <c r="M69" s="6">
        <f>LN(J69)+$H$2*LN(L69)+$H$4</f>
        <v>1.3713913405776268</v>
      </c>
      <c r="N69" s="10">
        <f>K69*J69^$E$2</f>
        <v>0.7776774233174157</v>
      </c>
      <c r="O69" s="10"/>
      <c r="P69" s="6">
        <f>P68+P$46</f>
        <v>2.985624959702747</v>
      </c>
      <c r="Q69" s="6">
        <f>R69/P69</f>
        <v>0.17628328962191045</v>
      </c>
      <c r="R69" s="6">
        <f>R68+R$4</f>
        <v>0.5263157894736841</v>
      </c>
      <c r="S69" s="6">
        <f>LN(P69)+$H$2*LN(R69)+$H$4</f>
        <v>1.48917437623401</v>
      </c>
      <c r="T69" s="6"/>
      <c r="U69" s="6">
        <f>U68+U$46</f>
        <v>0.8336666203462019</v>
      </c>
      <c r="V69" s="6">
        <f>W69/U69</f>
        <v>1.139544245642806</v>
      </c>
      <c r="W69" s="6">
        <f>W68+W$4</f>
        <v>0.9500000000000001</v>
      </c>
      <c r="X69" s="6">
        <f>LN(U69)+$H$2*LN(W69)+$H$4</f>
        <v>1.6898450716961617</v>
      </c>
    </row>
    <row r="70" spans="4:24" ht="12.75">
      <c r="D70" s="6">
        <f>D69*$E$46</f>
        <v>2.9630254808219276</v>
      </c>
      <c r="E70" s="6">
        <f>E$1/D70^$E$2</f>
        <v>0.1998970817683576</v>
      </c>
      <c r="F70" s="6">
        <f>$D70*E70</f>
        <v>0.5923001468215879</v>
      </c>
      <c r="G70" s="6">
        <f>LN(D70)+$H$2*LN(F70)+$H$4</f>
        <v>1.7768564486857905</v>
      </c>
      <c r="H70" s="10">
        <f>E70*D70^$E$2</f>
        <v>0.9146101038546528</v>
      </c>
      <c r="I70" s="6"/>
      <c r="J70" s="6">
        <f>J69/E$46</f>
        <v>0.8145698246849263</v>
      </c>
      <c r="K70" s="6">
        <f>K$43/J70^$E$2</f>
        <v>1.0363342374392681</v>
      </c>
      <c r="L70" s="6">
        <f>$J70*K70</f>
        <v>0.8441665981058915</v>
      </c>
      <c r="M70" s="6">
        <f>LN(J70)+$H$2*LN(L70)+$H$4</f>
        <v>1.3713913405776268</v>
      </c>
      <c r="N70" s="10">
        <f>K70*J70^$E$2</f>
        <v>0.7776774233174157</v>
      </c>
      <c r="O70" s="10"/>
      <c r="P70" s="6">
        <f>P69+P$46</f>
        <v>2.9192777383760196</v>
      </c>
      <c r="Q70" s="6">
        <f>R70/P70</f>
        <v>0.1802897280224084</v>
      </c>
      <c r="R70" s="6">
        <f>R69+R$4</f>
        <v>0.5263157894736841</v>
      </c>
      <c r="S70" s="6">
        <f>LN(P70)+$H$2*LN(R70)+$H$4</f>
        <v>1.4667015203819516</v>
      </c>
      <c r="T70" s="6"/>
      <c r="U70" s="6">
        <f>U69+U$46</f>
        <v>0.8488241952615874</v>
      </c>
      <c r="V70" s="6">
        <f>W70/U70</f>
        <v>1.1191952412563273</v>
      </c>
      <c r="W70" s="6">
        <f>W69+W$4</f>
        <v>0.9500000000000001</v>
      </c>
      <c r="X70" s="6">
        <f>LN(U70)+$H$2*LN(W70)+$H$4</f>
        <v>1.70786357719884</v>
      </c>
    </row>
    <row r="71" spans="4:24" ht="12.75">
      <c r="D71" s="6">
        <f>D70*$E$46</f>
        <v>3.1900319811885716</v>
      </c>
      <c r="E71" s="6">
        <f>E$1/D71^$E$2</f>
        <v>0.18026978590535694</v>
      </c>
      <c r="F71" s="6">
        <f>$D71*E71</f>
        <v>0.5750663822801054</v>
      </c>
      <c r="G71" s="6">
        <f>LN(D71)+$H$2*LN(F71)+$H$4</f>
        <v>1.7768564486857905</v>
      </c>
      <c r="H71" s="10">
        <f>E71*D71^$E$2</f>
        <v>0.9146101038546528</v>
      </c>
      <c r="I71" s="6"/>
      <c r="J71" s="6">
        <f>J70/E$46</f>
        <v>0.7566040593583043</v>
      </c>
      <c r="K71" s="6">
        <f>K$43/J71^$E$2</f>
        <v>1.1491675588359918</v>
      </c>
      <c r="L71" s="6">
        <f>$J71*K71</f>
        <v>0.8694648398981843</v>
      </c>
      <c r="M71" s="6">
        <f>LN(J71)+$H$2*LN(L71)+$H$4</f>
        <v>1.371391340577627</v>
      </c>
      <c r="N71" s="10">
        <f>K71*J71^$E$2</f>
        <v>0.7776774233174159</v>
      </c>
      <c r="O71" s="10"/>
      <c r="P71" s="6">
        <f>P70+P$46</f>
        <v>2.852930517049292</v>
      </c>
      <c r="Q71" s="6">
        <f>R71/P71</f>
        <v>0.18448251239502253</v>
      </c>
      <c r="R71" s="6">
        <f>R70+R$4</f>
        <v>0.5263157894736841</v>
      </c>
      <c r="S71" s="6">
        <f>LN(P71)+$H$2*LN(R71)+$H$4</f>
        <v>1.443712002157253</v>
      </c>
      <c r="T71" s="6"/>
      <c r="U71" s="6">
        <f>U70+U$46</f>
        <v>0.8639817701769729</v>
      </c>
      <c r="V71" s="6">
        <f>W71/U71</f>
        <v>1.09956023702376</v>
      </c>
      <c r="W71" s="6">
        <f>W70+W$4</f>
        <v>0.9500000000000001</v>
      </c>
      <c r="X71" s="6">
        <f>LN(U71)+$H$2*LN(W71)+$H$4</f>
        <v>1.725563154298241</v>
      </c>
    </row>
    <row r="72" spans="4:24" ht="12.75">
      <c r="D72" s="6">
        <f>D71*$E$46</f>
        <v>3.434430148127862</v>
      </c>
      <c r="E72" s="6">
        <f>E$1/D72^$E$2</f>
        <v>0.16256963544881187</v>
      </c>
      <c r="F72" s="6">
        <f>$D72*E72</f>
        <v>0.5583340571555554</v>
      </c>
      <c r="G72" s="6">
        <f>LN(D72)+$H$2*LN(F72)+$H$4</f>
        <v>1.7768564486857905</v>
      </c>
      <c r="H72" s="10">
        <f>E72*D72^$E$2</f>
        <v>0.9146101038546528</v>
      </c>
      <c r="I72" s="6"/>
      <c r="J72" s="6">
        <f>J71/E$46</f>
        <v>0.702763207388497</v>
      </c>
      <c r="K72" s="6">
        <f>K$43/J72^$E$2</f>
        <v>1.2742858728127875</v>
      </c>
      <c r="L72" s="6">
        <f>$J72*K72</f>
        <v>0.8955212271077648</v>
      </c>
      <c r="M72" s="6">
        <f>LN(J72)+$H$2*LN(L72)+$H$4</f>
        <v>1.3713913405776268</v>
      </c>
      <c r="N72" s="10">
        <f>K72*J72^$E$2</f>
        <v>0.7776774233174157</v>
      </c>
      <c r="O72" s="10"/>
      <c r="P72" s="6">
        <f>P71+P$46</f>
        <v>2.7865832957225645</v>
      </c>
      <c r="Q72" s="6">
        <f>R72/P72</f>
        <v>0.1888749531663326</v>
      </c>
      <c r="R72" s="6">
        <f>R71+R$4</f>
        <v>0.5263157894736841</v>
      </c>
      <c r="S72" s="6">
        <f>LN(P72)+$H$2*LN(R72)+$H$4</f>
        <v>1.4201815047470587</v>
      </c>
      <c r="T72" s="6"/>
      <c r="U72" s="6">
        <f>U71+U$46</f>
        <v>0.8791393450923584</v>
      </c>
      <c r="V72" s="6">
        <f>W72/U72</f>
        <v>1.0806023019026607</v>
      </c>
      <c r="W72" s="6">
        <f>W71+W$4</f>
        <v>0.9500000000000001</v>
      </c>
      <c r="X72" s="6">
        <f>LN(U72)+$H$2*LN(W72)+$H$4</f>
        <v>1.7429548970101103</v>
      </c>
    </row>
    <row r="73" spans="4:24" ht="12.75">
      <c r="D73" s="6">
        <f>D72*$E$46</f>
        <v>3.697552410736259</v>
      </c>
      <c r="E73" s="6">
        <f>E$1/D73^$E$2</f>
        <v>0.14660740976213818</v>
      </c>
      <c r="F73" s="6">
        <f>$D73*E73</f>
        <v>0.5420885813977926</v>
      </c>
      <c r="G73" s="6">
        <f>LN(D73)+$H$2*LN(F73)+$H$4</f>
        <v>1.7768564486857907</v>
      </c>
      <c r="H73" s="10">
        <f>E73*D73^$E$2</f>
        <v>0.9146101038546528</v>
      </c>
      <c r="I73" s="6"/>
      <c r="J73" s="6">
        <f>J72/E$46</f>
        <v>0.6527537349956024</v>
      </c>
      <c r="K73" s="6">
        <f>K$43/J73^$E$2</f>
        <v>1.4130267367580602</v>
      </c>
      <c r="L73" s="6">
        <f>$J73*K73</f>
        <v>0.9223584800674717</v>
      </c>
      <c r="M73" s="6">
        <f>LN(J73)+$H$2*LN(L73)+$H$4</f>
        <v>1.3713913405776266</v>
      </c>
      <c r="N73" s="10">
        <f>K73*J73^$E$2</f>
        <v>0.7776774233174157</v>
      </c>
      <c r="O73" s="10"/>
      <c r="P73" s="6">
        <f>P72+P$46</f>
        <v>2.720236074395837</v>
      </c>
      <c r="Q73" s="6">
        <f>R73/P73</f>
        <v>0.19348165934112116</v>
      </c>
      <c r="R73" s="6">
        <f>R72+R$4</f>
        <v>0.5263157894736841</v>
      </c>
      <c r="S73" s="6">
        <f>LN(P73)+$H$2*LN(R73)+$H$4</f>
        <v>1.3960839531679983</v>
      </c>
      <c r="T73" s="6"/>
      <c r="U73" s="6">
        <f>U72+U$46</f>
        <v>0.8942969200077439</v>
      </c>
      <c r="V73" s="6">
        <f>W73/U73</f>
        <v>1.0622870086500733</v>
      </c>
      <c r="W73" s="6">
        <f>W72+W$4</f>
        <v>0.9500000000000001</v>
      </c>
      <c r="X73" s="6">
        <f>LN(U73)+$H$2*LN(W73)+$H$4</f>
        <v>1.7600493303694102</v>
      </c>
    </row>
    <row r="74" spans="4:24" ht="12.75">
      <c r="D74" s="6">
        <f>D73*$E$46</f>
        <v>3.9808332796036603</v>
      </c>
      <c r="E74" s="6">
        <f>E$1/D74^$E$2</f>
        <v>0.13221246721643293</v>
      </c>
      <c r="F74" s="6">
        <f>$D74*E74</f>
        <v>0.5263157894736841</v>
      </c>
      <c r="G74" s="6">
        <f>LN(D74)+$H$2*LN(F74)+$H$4</f>
        <v>1.7768564486857903</v>
      </c>
      <c r="H74" s="10">
        <f>E74*D74^$E$2</f>
        <v>0.9146101038546528</v>
      </c>
      <c r="I74" s="6"/>
      <c r="J74" s="6">
        <f>J73/E$46</f>
        <v>0.6063029966154194</v>
      </c>
      <c r="K74" s="6">
        <f>K$43/J74^$E$2</f>
        <v>1.5668733377588584</v>
      </c>
      <c r="L74" s="6">
        <f>$J74*K74</f>
        <v>0.9500000000000001</v>
      </c>
      <c r="M74" s="6">
        <f>LN(J74)+$H$2*LN(L74)+$H$4</f>
        <v>1.371391340577627</v>
      </c>
      <c r="N74" s="10">
        <f>K74*J74^$E$2</f>
        <v>0.7776774233174157</v>
      </c>
      <c r="O74" s="10"/>
      <c r="P74" s="6">
        <f>P73+P$46</f>
        <v>2.6538888530691094</v>
      </c>
      <c r="Q74" s="6">
        <f>R74/P74</f>
        <v>0.1983187008246492</v>
      </c>
      <c r="R74" s="6">
        <f>R73+R$4</f>
        <v>0.5263157894736841</v>
      </c>
      <c r="S74" s="6">
        <f>LN(P74)+$H$2*LN(R74)+$H$4</f>
        <v>1.371391340577627</v>
      </c>
      <c r="T74" s="6"/>
      <c r="U74" s="6">
        <f>U73+U$46</f>
        <v>0.9094544949231294</v>
      </c>
      <c r="V74" s="6">
        <f>W74/U74</f>
        <v>1.044582225172572</v>
      </c>
      <c r="W74" s="6">
        <f>W73+W$4</f>
        <v>0.9500000000000001</v>
      </c>
      <c r="X74" s="6">
        <f>LN(U74)+$H$2*LN(W74)+$H$4</f>
        <v>1.7768564486857916</v>
      </c>
    </row>
    <row r="77" spans="4:6" ht="12.75">
      <c r="D77" s="6">
        <f>D54</f>
        <v>0.9094544949231284</v>
      </c>
      <c r="E77" s="6">
        <f>E54</f>
        <v>1.0445822251725732</v>
      </c>
      <c r="F77" s="6">
        <f>F54</f>
        <v>0.9500000000000001</v>
      </c>
    </row>
    <row r="78" spans="4:6" ht="12.75">
      <c r="D78" s="6">
        <f>D55</f>
        <v>0.9791306024934029</v>
      </c>
      <c r="E78" s="6">
        <f>E55</f>
        <v>0.9420178245053743</v>
      </c>
      <c r="F78" s="6">
        <f>F55</f>
        <v>0.9223584800674718</v>
      </c>
    </row>
    <row r="79" spans="4:6" ht="12.75">
      <c r="D79" s="6">
        <f>D56</f>
        <v>1.0541448110827447</v>
      </c>
      <c r="E79" s="6">
        <f>E56</f>
        <v>0.8495239152085255</v>
      </c>
      <c r="F79" s="6">
        <f>F56</f>
        <v>0.8955212271077648</v>
      </c>
    </row>
    <row r="80" spans="4:6" ht="12.75">
      <c r="D80" s="6">
        <f>D57</f>
        <v>1.1349060890374556</v>
      </c>
      <c r="E80" s="6">
        <f>E57</f>
        <v>0.7661117058906618</v>
      </c>
      <c r="F80" s="6">
        <f>F57</f>
        <v>0.8694648398981845</v>
      </c>
    </row>
    <row r="81" spans="4:6" ht="12.75">
      <c r="D81" s="6">
        <f>D58</f>
        <v>1.2218547370273884</v>
      </c>
      <c r="E81" s="6">
        <f>E58</f>
        <v>0.6908894916261794</v>
      </c>
      <c r="F81" s="6">
        <f>F58</f>
        <v>0.8441665981058916</v>
      </c>
    </row>
    <row r="82" spans="4:6" ht="12.75">
      <c r="D82" s="6">
        <f>D59</f>
        <v>1.3154647885116748</v>
      </c>
      <c r="E82" s="6">
        <f>E59</f>
        <v>0.6230531213258921</v>
      </c>
      <c r="F82" s="6">
        <f>F59</f>
        <v>0.8196044424765034</v>
      </c>
    </row>
    <row r="83" spans="4:6" ht="12.75">
      <c r="D83" s="6">
        <f>D60</f>
        <v>1.4162465941115197</v>
      </c>
      <c r="E83" s="6">
        <f>E60</f>
        <v>0.5618774010880139</v>
      </c>
      <c r="F83" s="6">
        <f>F60</f>
        <v>0.795756955599132</v>
      </c>
    </row>
    <row r="84" spans="4:6" ht="12.75">
      <c r="D84" s="6">
        <f>D61</f>
        <v>1.5247496039797483</v>
      </c>
      <c r="E84" s="6">
        <f>E61</f>
        <v>0.5067083416283674</v>
      </c>
      <c r="F84" s="6">
        <f>F61</f>
        <v>0.7726033432310883</v>
      </c>
    </row>
    <row r="85" spans="4:6" ht="12.75">
      <c r="D85" s="6">
        <f>D62</f>
        <v>1.6415653633362473</v>
      </c>
      <c r="E85" s="6">
        <f>E62</f>
        <v>0.45695616691220486</v>
      </c>
      <c r="F85" s="6">
        <f>F62</f>
        <v>0.7501234161659724</v>
      </c>
    </row>
    <row r="86" spans="4:6" ht="12.75">
      <c r="D86" s="6">
        <f>D63</f>
        <v>1.7673307375005927</v>
      </c>
      <c r="E86" s="6">
        <f>E63</f>
        <v>0.4120890092475338</v>
      </c>
      <c r="F86" s="6">
        <f>F63</f>
        <v>0.7282975726293324</v>
      </c>
    </row>
    <row r="87" spans="4:6" ht="12.75">
      <c r="D87" s="6">
        <f>D64</f>
        <v>1.9027313840043547</v>
      </c>
      <c r="E87" s="6">
        <f>E64</f>
        <v>0.37162722343835014</v>
      </c>
      <c r="F87" s="6">
        <f>F64</f>
        <v>0.7071067811865476</v>
      </c>
    </row>
    <row r="88" spans="4:6" ht="12.75">
      <c r="D88" s="6">
        <f>D65</f>
        <v>2.048505490712608</v>
      </c>
      <c r="E88" s="6">
        <f>E65</f>
        <v>0.33513825921413837</v>
      </c>
      <c r="F88" s="6">
        <f>F65</f>
        <v>0.6865325641480277</v>
      </c>
    </row>
    <row r="89" spans="4:6" ht="12.75">
      <c r="D89" s="6">
        <f>D66</f>
        <v>2.205447800334437</v>
      </c>
      <c r="E89" s="6">
        <f>E66</f>
        <v>0.3022320371201641</v>
      </c>
      <c r="F89" s="6">
        <f>F66</f>
        <v>0.6665569814572618</v>
      </c>
    </row>
    <row r="90" spans="4:6" ht="12.75">
      <c r="D90" s="6">
        <f>D67</f>
        <v>2.374413943263574</v>
      </c>
      <c r="E90" s="6">
        <f>E67</f>
        <v>0.27255677843525294</v>
      </c>
      <c r="F90" s="6">
        <f>F67</f>
        <v>0.6471626150476651</v>
      </c>
    </row>
    <row r="91" spans="4:6" ht="12.75">
      <c r="D91" s="6">
        <f>D68</f>
        <v>2.5563251023712943</v>
      </c>
      <c r="E91" s="6">
        <f>E68</f>
        <v>0.24579524453745383</v>
      </c>
      <c r="F91" s="6">
        <f>F68</f>
        <v>0.628332553654584</v>
      </c>
    </row>
    <row r="92" spans="4:6" ht="12.75">
      <c r="D92" s="6">
        <f>D69</f>
        <v>2.7521730351834472</v>
      </c>
      <c r="E92" s="6">
        <f>E69</f>
        <v>0.22166134551512778</v>
      </c>
      <c r="F92" s="6">
        <f>F69</f>
        <v>0.610050378069216</v>
      </c>
    </row>
    <row r="93" spans="4:6" ht="12.75">
      <c r="D93" s="6">
        <f>D70</f>
        <v>2.9630254808219276</v>
      </c>
      <c r="E93" s="6">
        <f>E70</f>
        <v>0.1998970817683576</v>
      </c>
      <c r="F93" s="6">
        <f>F70</f>
        <v>0.5923001468215879</v>
      </c>
    </row>
    <row r="94" spans="4:6" ht="12.75">
      <c r="D94" s="6">
        <f>D71</f>
        <v>3.1900319811885716</v>
      </c>
      <c r="E94" s="6">
        <f>E71</f>
        <v>0.18026978590535694</v>
      </c>
      <c r="F94" s="6">
        <f>F71</f>
        <v>0.5750663822801054</v>
      </c>
    </row>
    <row r="95" spans="4:6" ht="12.75">
      <c r="D95" s="6">
        <f>D72</f>
        <v>3.434430148127862</v>
      </c>
      <c r="E95" s="6">
        <f>E72</f>
        <v>0.16256963544881187</v>
      </c>
      <c r="F95" s="6">
        <f>F72</f>
        <v>0.5583340571555554</v>
      </c>
    </row>
    <row r="96" spans="4:6" ht="12.75">
      <c r="D96" s="6">
        <f>D73</f>
        <v>3.697552410736259</v>
      </c>
      <c r="E96" s="6">
        <f>E73</f>
        <v>0.14660740976213818</v>
      </c>
      <c r="F96" s="6">
        <f>F73</f>
        <v>0.5420885813977926</v>
      </c>
    </row>
    <row r="97" spans="4:6" ht="12.75">
      <c r="D97" s="6">
        <f>D74</f>
        <v>3.9808332796036603</v>
      </c>
      <c r="E97" s="6">
        <f>E74</f>
        <v>0.13221246721643293</v>
      </c>
      <c r="F97" s="6">
        <f>F74</f>
        <v>0.5263157894736841</v>
      </c>
    </row>
    <row r="98" spans="4:6" ht="13.5">
      <c r="D98" s="6" t="s">
        <v>48</v>
      </c>
      <c r="E98" s="6" t="s">
        <v>48</v>
      </c>
      <c r="F98" s="6" t="s">
        <v>48</v>
      </c>
    </row>
    <row r="99" spans="4:6" ht="12.75">
      <c r="D99" s="6">
        <f>P55</f>
        <v>3.9144860582769327</v>
      </c>
      <c r="E99" s="6">
        <f>Q55</f>
        <v>0.1344533564912877</v>
      </c>
      <c r="F99" s="6">
        <f>R55</f>
        <v>0.5263157894736841</v>
      </c>
    </row>
    <row r="100" spans="4:6" ht="12.75">
      <c r="D100" s="6">
        <f>P56</f>
        <v>3.848138836950205</v>
      </c>
      <c r="E100" s="6">
        <f>Q56</f>
        <v>0.13677151781010302</v>
      </c>
      <c r="F100" s="6">
        <f>R56</f>
        <v>0.5263157894736841</v>
      </c>
    </row>
    <row r="101" spans="4:6" ht="12.75">
      <c r="D101" s="6">
        <f>P57</f>
        <v>3.7817916156234777</v>
      </c>
      <c r="E101" s="6">
        <f>Q57</f>
        <v>0.13917101812256094</v>
      </c>
      <c r="F101" s="6">
        <f>R57</f>
        <v>0.5263157894736841</v>
      </c>
    </row>
    <row r="102" spans="4:6" ht="12.75">
      <c r="D102" s="6">
        <f>P58</f>
        <v>3.71544439429675</v>
      </c>
      <c r="E102" s="6">
        <f>Q58</f>
        <v>0.14165621487474953</v>
      </c>
      <c r="F102" s="6">
        <f>R58</f>
        <v>0.5263157894736841</v>
      </c>
    </row>
    <row r="103" spans="4:6" ht="12.75">
      <c r="D103" s="6">
        <f>P59</f>
        <v>3.6490971729700226</v>
      </c>
      <c r="E103" s="6">
        <f>Q59</f>
        <v>0.1442317824179268</v>
      </c>
      <c r="F103" s="6">
        <f>R59</f>
        <v>0.5263157894736841</v>
      </c>
    </row>
    <row r="104" spans="4:6" ht="12.75">
      <c r="D104" s="6">
        <f>P60</f>
        <v>3.582749951643295</v>
      </c>
      <c r="E104" s="6">
        <f>Q60</f>
        <v>0.1469027413515921</v>
      </c>
      <c r="F104" s="6">
        <f>R60</f>
        <v>0.5263157894736841</v>
      </c>
    </row>
    <row r="105" spans="4:6" ht="12.75">
      <c r="D105" s="6">
        <f>P61</f>
        <v>3.5164027303165675</v>
      </c>
      <c r="E105" s="6">
        <f>Q61</f>
        <v>0.14967449118841458</v>
      </c>
      <c r="F105" s="6">
        <f>R61</f>
        <v>0.5263157894736841</v>
      </c>
    </row>
    <row r="106" spans="4:6" ht="12.75">
      <c r="D106" s="6">
        <f>P62</f>
        <v>3.45005550898984</v>
      </c>
      <c r="E106" s="6">
        <f>Q62</f>
        <v>0.15255284678819178</v>
      </c>
      <c r="F106" s="6">
        <f>R62</f>
        <v>0.5263157894736841</v>
      </c>
    </row>
    <row r="107" spans="4:6" ht="12.75">
      <c r="D107" s="6">
        <f>P63</f>
        <v>3.3837082876631124</v>
      </c>
      <c r="E107" s="6">
        <f>Q63</f>
        <v>0.15554407907815632</v>
      </c>
      <c r="F107" s="6">
        <f>R63</f>
        <v>0.5263157894736841</v>
      </c>
    </row>
    <row r="108" spans="4:6" ht="12.75">
      <c r="D108" s="6">
        <f>P64</f>
        <v>3.317361066336385</v>
      </c>
      <c r="E108" s="6">
        <f>Q64</f>
        <v>0.15865496065971943</v>
      </c>
      <c r="F108" s="6">
        <f>R64</f>
        <v>0.5263157894736841</v>
      </c>
    </row>
    <row r="109" spans="4:6" ht="12.75">
      <c r="D109" s="6">
        <f>P65</f>
        <v>3.2510138450096573</v>
      </c>
      <c r="E109" s="6">
        <f>Q65</f>
        <v>0.1618928169997137</v>
      </c>
      <c r="F109" s="6">
        <f>R65</f>
        <v>0.5263157894736841</v>
      </c>
    </row>
    <row r="110" spans="4:6" ht="12.75">
      <c r="D110" s="6">
        <f>P66</f>
        <v>3.1846666236829297</v>
      </c>
      <c r="E110" s="6">
        <f>Q66</f>
        <v>0.16526558402054106</v>
      </c>
      <c r="F110" s="6">
        <f>R66</f>
        <v>0.5263157894736841</v>
      </c>
    </row>
    <row r="111" spans="4:6" ht="12.75">
      <c r="D111" s="6">
        <f>P67</f>
        <v>3.118319402356202</v>
      </c>
      <c r="E111" s="6">
        <f>Q67</f>
        <v>0.1687818730422547</v>
      </c>
      <c r="F111" s="6">
        <f>R67</f>
        <v>0.5263157894736841</v>
      </c>
    </row>
    <row r="112" spans="4:6" ht="12.75">
      <c r="D112" s="6">
        <f>P68</f>
        <v>3.0519721810294747</v>
      </c>
      <c r="E112" s="6">
        <f>Q68</f>
        <v>0.17245104419534718</v>
      </c>
      <c r="F112" s="6">
        <f>R68</f>
        <v>0.5263157894736841</v>
      </c>
    </row>
    <row r="113" spans="4:6" ht="12.75">
      <c r="D113" s="6">
        <f>P69</f>
        <v>2.985624959702747</v>
      </c>
      <c r="E113" s="6">
        <f>Q69</f>
        <v>0.17628328962191045</v>
      </c>
      <c r="F113" s="6">
        <f>R69</f>
        <v>0.5263157894736841</v>
      </c>
    </row>
    <row r="114" spans="4:6" ht="12.75">
      <c r="D114" s="6">
        <f>P70</f>
        <v>2.9192777383760196</v>
      </c>
      <c r="E114" s="6">
        <f>Q70</f>
        <v>0.1802897280224084</v>
      </c>
      <c r="F114" s="6">
        <f>R70</f>
        <v>0.5263157894736841</v>
      </c>
    </row>
    <row r="115" spans="4:6" ht="12.75">
      <c r="D115" s="6">
        <f>P71</f>
        <v>2.852930517049292</v>
      </c>
      <c r="E115" s="6">
        <f>Q71</f>
        <v>0.18448251239502253</v>
      </c>
      <c r="F115" s="6">
        <f>R71</f>
        <v>0.5263157894736841</v>
      </c>
    </row>
    <row r="116" spans="4:6" ht="12.75">
      <c r="D116" s="6">
        <f>P72</f>
        <v>2.7865832957225645</v>
      </c>
      <c r="E116" s="6">
        <f>Q72</f>
        <v>0.1888749531663326</v>
      </c>
      <c r="F116" s="6">
        <f>R72</f>
        <v>0.5263157894736841</v>
      </c>
    </row>
    <row r="117" spans="4:6" ht="12.75">
      <c r="D117" s="6">
        <f>P73</f>
        <v>2.720236074395837</v>
      </c>
      <c r="E117" s="6">
        <f>Q73</f>
        <v>0.19348165934112116</v>
      </c>
      <c r="F117" s="6">
        <f>R73</f>
        <v>0.5263157894736841</v>
      </c>
    </row>
    <row r="118" spans="4:6" ht="12.75">
      <c r="D118" s="6">
        <f>P74</f>
        <v>2.6538888530691094</v>
      </c>
      <c r="E118" s="6">
        <f>Q74</f>
        <v>0.1983187008246492</v>
      </c>
      <c r="F118" s="6">
        <f>R74</f>
        <v>0.5263157894736841</v>
      </c>
    </row>
    <row r="119" spans="4:6" ht="13.5">
      <c r="D119" s="6" t="s">
        <v>48</v>
      </c>
      <c r="E119" s="6" t="s">
        <v>48</v>
      </c>
      <c r="F119" s="6" t="s">
        <v>48</v>
      </c>
    </row>
    <row r="120" spans="4:6" ht="12.75">
      <c r="D120" s="6">
        <f>J55</f>
        <v>2.465034940490842</v>
      </c>
      <c r="E120" s="6">
        <f>K55</f>
        <v>0.21991111464320706</v>
      </c>
      <c r="F120" s="6">
        <f>L55</f>
        <v>0.5420885813977926</v>
      </c>
    </row>
    <row r="121" spans="4:6" ht="12.75">
      <c r="D121" s="6">
        <f>J56</f>
        <v>2.28962009875191</v>
      </c>
      <c r="E121" s="6">
        <f>K56</f>
        <v>0.24385445317321755</v>
      </c>
      <c r="F121" s="6">
        <f>L56</f>
        <v>0.5583340571555554</v>
      </c>
    </row>
    <row r="122" spans="4:6" ht="12.75">
      <c r="D122" s="6">
        <f>J57</f>
        <v>2.1266879874590496</v>
      </c>
      <c r="E122" s="6">
        <f>K57</f>
        <v>0.2704046788580351</v>
      </c>
      <c r="F122" s="6">
        <f>L57</f>
        <v>0.5750663822801053</v>
      </c>
    </row>
    <row r="123" spans="4:6" ht="12.75">
      <c r="D123" s="6">
        <f>J58</f>
        <v>1.9753503205479537</v>
      </c>
      <c r="E123" s="6">
        <f>K58</f>
        <v>0.29984562265253606</v>
      </c>
      <c r="F123" s="6">
        <f>L58</f>
        <v>0.5923001468215878</v>
      </c>
    </row>
    <row r="124" spans="4:6" ht="12.75">
      <c r="D124" s="6">
        <f>J59</f>
        <v>1.8347820234556331</v>
      </c>
      <c r="E124" s="6">
        <f>K59</f>
        <v>0.33249201827269126</v>
      </c>
      <c r="F124" s="6">
        <f>L59</f>
        <v>0.6100503780692158</v>
      </c>
    </row>
    <row r="125" spans="4:6" ht="12.75">
      <c r="D125" s="6">
        <f>J60</f>
        <v>1.7042167349141977</v>
      </c>
      <c r="E125" s="6">
        <f>K60</f>
        <v>0.3686928668061804</v>
      </c>
      <c r="F125" s="6">
        <f>L60</f>
        <v>0.628332553654584</v>
      </c>
    </row>
    <row r="126" spans="4:6" ht="12.75">
      <c r="D126" s="6">
        <f>J61</f>
        <v>1.5829426288423842</v>
      </c>
      <c r="E126" s="6">
        <f>K61</f>
        <v>0.408835167652879</v>
      </c>
      <c r="F126" s="6">
        <f>L61</f>
        <v>0.6471626150476651</v>
      </c>
    </row>
    <row r="127" spans="4:6" ht="12.75">
      <c r="D127" s="6">
        <f>J62</f>
        <v>1.4702985335562928</v>
      </c>
      <c r="E127" s="6">
        <f>K62</f>
        <v>0.45334805568024567</v>
      </c>
      <c r="F127" s="6">
        <f>L62</f>
        <v>0.6665569814572618</v>
      </c>
    </row>
    <row r="128" spans="4:6" ht="12.75">
      <c r="D128" s="6">
        <f>J63</f>
        <v>1.36567032714174</v>
      </c>
      <c r="E128" s="6">
        <f>K63</f>
        <v>0.5027073888212069</v>
      </c>
      <c r="F128" s="6">
        <f>L63</f>
        <v>0.6865325641480275</v>
      </c>
    </row>
    <row r="129" spans="4:6" ht="12.75">
      <c r="D129" s="6">
        <f>J64</f>
        <v>1.2684875893362377</v>
      </c>
      <c r="E129" s="6">
        <f>K64</f>
        <v>0.5574408351575246</v>
      </c>
      <c r="F129" s="6">
        <f>L64</f>
        <v>0.7071067811865475</v>
      </c>
    </row>
    <row r="130" spans="4:6" ht="12.75">
      <c r="D130" s="6">
        <f>J65</f>
        <v>1.178220491667063</v>
      </c>
      <c r="E130" s="6">
        <f>K65</f>
        <v>0.6181335138712999</v>
      </c>
      <c r="F130" s="6">
        <f>L65</f>
        <v>0.7282975726293324</v>
      </c>
    </row>
    <row r="131" spans="4:6" ht="12.75">
      <c r="D131" s="6">
        <f>J66</f>
        <v>1.0943769088908326</v>
      </c>
      <c r="E131" s="6">
        <f>K66</f>
        <v>0.6854342503683064</v>
      </c>
      <c r="F131" s="6">
        <f>L66</f>
        <v>0.7501234161659722</v>
      </c>
    </row>
    <row r="132" spans="4:6" ht="12.75">
      <c r="D132" s="6">
        <f>J67</f>
        <v>1.0164997359865</v>
      </c>
      <c r="E132" s="6">
        <f>K67</f>
        <v>0.7600625124425502</v>
      </c>
      <c r="F132" s="6">
        <f>L67</f>
        <v>0.7726033432310881</v>
      </c>
    </row>
    <row r="133" spans="4:6" ht="12.75">
      <c r="D133" s="6">
        <f>J68</f>
        <v>0.9441643960743474</v>
      </c>
      <c r="E133" s="6">
        <f>K68</f>
        <v>0.8428161016320198</v>
      </c>
      <c r="F133" s="6">
        <f>L68</f>
        <v>0.7957569555991318</v>
      </c>
    </row>
    <row r="134" spans="4:6" ht="12.75">
      <c r="D134" s="6">
        <f>J69</f>
        <v>0.8769765256744507</v>
      </c>
      <c r="E134" s="6">
        <f>K69</f>
        <v>0.9345796819888371</v>
      </c>
      <c r="F134" s="6">
        <f>L69</f>
        <v>0.8196044424765034</v>
      </c>
    </row>
    <row r="135" spans="4:6" ht="12.75">
      <c r="D135" s="6">
        <f>J70</f>
        <v>0.8145698246849263</v>
      </c>
      <c r="E135" s="6">
        <f>K70</f>
        <v>1.0363342374392681</v>
      </c>
      <c r="F135" s="6">
        <f>L70</f>
        <v>0.8441665981058915</v>
      </c>
    </row>
    <row r="136" spans="4:6" ht="12.75">
      <c r="D136" s="6">
        <f>J71</f>
        <v>0.7566040593583043</v>
      </c>
      <c r="E136" s="6">
        <f>K71</f>
        <v>1.1491675588359918</v>
      </c>
      <c r="F136" s="6">
        <f>L71</f>
        <v>0.8694648398981843</v>
      </c>
    </row>
    <row r="137" spans="4:6" ht="12.75">
      <c r="D137" s="6">
        <f>J72</f>
        <v>0.702763207388497</v>
      </c>
      <c r="E137" s="6">
        <f>K72</f>
        <v>1.2742858728127875</v>
      </c>
      <c r="F137" s="6">
        <f>L72</f>
        <v>0.8955212271077648</v>
      </c>
    </row>
    <row r="138" spans="4:6" ht="12.75">
      <c r="D138" s="6">
        <f>J73</f>
        <v>0.6527537349956024</v>
      </c>
      <c r="E138" s="6">
        <f>K73</f>
        <v>1.4130267367580602</v>
      </c>
      <c r="F138" s="6">
        <f>L73</f>
        <v>0.9223584800674717</v>
      </c>
    </row>
    <row r="139" spans="4:6" ht="12.75">
      <c r="D139" s="6">
        <f>J74</f>
        <v>0.6063029966154194</v>
      </c>
      <c r="E139" s="6">
        <f>K74</f>
        <v>1.5668733377588584</v>
      </c>
      <c r="F139" s="6">
        <f>L74</f>
        <v>0.9500000000000001</v>
      </c>
    </row>
    <row r="140" spans="4:6" ht="13.5">
      <c r="D140" s="6" t="s">
        <v>48</v>
      </c>
      <c r="E140" s="6" t="s">
        <v>48</v>
      </c>
      <c r="F140" s="6" t="s">
        <v>48</v>
      </c>
    </row>
    <row r="141" spans="4:6" ht="12.75">
      <c r="D141" s="6">
        <f>U55</f>
        <v>0.6214605715308049</v>
      </c>
      <c r="E141" s="6">
        <f>V55</f>
        <v>1.528656914886691</v>
      </c>
      <c r="F141" s="6">
        <f>W55</f>
        <v>0.9500000000000001</v>
      </c>
    </row>
    <row r="142" spans="4:6" ht="12.75">
      <c r="D142" s="6">
        <f>U56</f>
        <v>0.6366181464461904</v>
      </c>
      <c r="E142" s="6">
        <f>V56</f>
        <v>1.4922603216751031</v>
      </c>
      <c r="F142" s="6">
        <f>W56</f>
        <v>0.9500000000000001</v>
      </c>
    </row>
    <row r="143" spans="4:6" ht="12.75">
      <c r="D143" s="6">
        <f>U57</f>
        <v>0.6517757213615759</v>
      </c>
      <c r="E143" s="6">
        <f>V57</f>
        <v>1.4575565932640542</v>
      </c>
      <c r="F143" s="6">
        <f>W57</f>
        <v>0.9500000000000001</v>
      </c>
    </row>
    <row r="144" spans="4:6" ht="12.75">
      <c r="D144" s="6">
        <f>U58</f>
        <v>0.6669332962769614</v>
      </c>
      <c r="E144" s="6">
        <f>V58</f>
        <v>1.4244303070535076</v>
      </c>
      <c r="F144" s="6">
        <f>W58</f>
        <v>0.9500000000000001</v>
      </c>
    </row>
    <row r="145" spans="4:6" ht="12.75">
      <c r="D145" s="6">
        <f>U59</f>
        <v>0.6820908711923469</v>
      </c>
      <c r="E145" s="6">
        <f>V59</f>
        <v>1.3927763002300964</v>
      </c>
      <c r="F145" s="6">
        <f>W59</f>
        <v>0.9500000000000001</v>
      </c>
    </row>
    <row r="146" spans="4:6" ht="12.75">
      <c r="D146" s="6">
        <f>U60</f>
        <v>0.6972484461077324</v>
      </c>
      <c r="E146" s="6">
        <f>V60</f>
        <v>1.3624985545729202</v>
      </c>
      <c r="F146" s="6">
        <f>W60</f>
        <v>0.9500000000000001</v>
      </c>
    </row>
    <row r="147" spans="4:6" ht="12.75">
      <c r="D147" s="6">
        <f>U61</f>
        <v>0.7124060210231179</v>
      </c>
      <c r="E147" s="6">
        <f>V61</f>
        <v>1.3335092236245603</v>
      </c>
      <c r="F147" s="6">
        <f>W61</f>
        <v>0.9500000000000001</v>
      </c>
    </row>
    <row r="148" spans="4:6" ht="12.75">
      <c r="D148" s="6">
        <f>U62</f>
        <v>0.7275635959385034</v>
      </c>
      <c r="E148" s="6">
        <f>V62</f>
        <v>1.305727781465715</v>
      </c>
      <c r="F148" s="6">
        <f>W62</f>
        <v>0.9500000000000001</v>
      </c>
    </row>
    <row r="149" spans="4:6" ht="12.75">
      <c r="D149" s="6">
        <f>U63</f>
        <v>0.7427211708538889</v>
      </c>
      <c r="E149" s="6">
        <f>V63</f>
        <v>1.279080275721517</v>
      </c>
      <c r="F149" s="6">
        <f>W63</f>
        <v>0.9500000000000001</v>
      </c>
    </row>
    <row r="150" spans="4:6" ht="12.75">
      <c r="D150" s="6">
        <f>U64</f>
        <v>0.7578787457692744</v>
      </c>
      <c r="E150" s="6">
        <f>V64</f>
        <v>1.2534986702070865</v>
      </c>
      <c r="F150" s="6">
        <f>W64</f>
        <v>0.9500000000000001</v>
      </c>
    </row>
    <row r="151" spans="4:6" ht="12.75">
      <c r="D151" s="6">
        <f>U65</f>
        <v>0.7730363206846599</v>
      </c>
      <c r="E151" s="6">
        <f>V65</f>
        <v>1.2289202649089084</v>
      </c>
      <c r="F151" s="6">
        <f>W65</f>
        <v>0.9500000000000001</v>
      </c>
    </row>
    <row r="152" spans="4:6" ht="12.75">
      <c r="D152" s="6">
        <f>U66</f>
        <v>0.7881938956000454</v>
      </c>
      <c r="E152" s="6">
        <f>V66</f>
        <v>1.2052871828914293</v>
      </c>
      <c r="F152" s="6">
        <f>W66</f>
        <v>0.9500000000000001</v>
      </c>
    </row>
    <row r="153" spans="4:6" ht="12.75">
      <c r="D153" s="6">
        <f>U67</f>
        <v>0.8033514705154309</v>
      </c>
      <c r="E153" s="6">
        <f>V67</f>
        <v>1.1825459152897042</v>
      </c>
      <c r="F153" s="6">
        <f>W67</f>
        <v>0.9500000000000001</v>
      </c>
    </row>
    <row r="154" spans="4:6" ht="12.75">
      <c r="D154" s="6">
        <f>U68</f>
        <v>0.8185090454308164</v>
      </c>
      <c r="E154" s="6">
        <f>V68</f>
        <v>1.1606469168584135</v>
      </c>
      <c r="F154" s="6">
        <f>W68</f>
        <v>0.9500000000000001</v>
      </c>
    </row>
    <row r="155" spans="4:6" ht="12.75">
      <c r="D155" s="6">
        <f>U69</f>
        <v>0.8336666203462019</v>
      </c>
      <c r="E155" s="6">
        <f>V69</f>
        <v>1.139544245642806</v>
      </c>
      <c r="F155" s="6">
        <f>W69</f>
        <v>0.9500000000000001</v>
      </c>
    </row>
    <row r="156" spans="4:6" ht="12.75">
      <c r="D156" s="6">
        <f>U70</f>
        <v>0.8488241952615874</v>
      </c>
      <c r="E156" s="6">
        <f>V70</f>
        <v>1.1191952412563273</v>
      </c>
      <c r="F156" s="6">
        <f>W70</f>
        <v>0.9500000000000001</v>
      </c>
    </row>
    <row r="157" spans="4:6" ht="12.75">
      <c r="D157" s="6">
        <f>U71</f>
        <v>0.8639817701769729</v>
      </c>
      <c r="E157" s="6">
        <f>V71</f>
        <v>1.09956023702376</v>
      </c>
      <c r="F157" s="6">
        <f>W71</f>
        <v>0.9500000000000001</v>
      </c>
    </row>
    <row r="158" spans="4:6" ht="12.75">
      <c r="D158" s="6">
        <f>U72</f>
        <v>0.8791393450923584</v>
      </c>
      <c r="E158" s="6">
        <f>V72</f>
        <v>1.0806023019026607</v>
      </c>
      <c r="F158" s="6">
        <f>W72</f>
        <v>0.9500000000000001</v>
      </c>
    </row>
    <row r="159" spans="4:6" ht="12.75">
      <c r="D159" s="6">
        <f>U73</f>
        <v>0.8942969200077439</v>
      </c>
      <c r="E159" s="6">
        <f>V73</f>
        <v>1.0622870086500733</v>
      </c>
      <c r="F159" s="6">
        <f>W73</f>
        <v>0.9500000000000001</v>
      </c>
    </row>
    <row r="160" spans="4:6" ht="12.75">
      <c r="D160" s="6">
        <f>U74</f>
        <v>0.9094544949231294</v>
      </c>
      <c r="E160" s="6">
        <f>V74</f>
        <v>1.044582225172572</v>
      </c>
      <c r="F160" s="6">
        <f>W74</f>
        <v>0.9500000000000001</v>
      </c>
    </row>
    <row r="161" spans="4:6" ht="12.75">
      <c r="D161" s="6"/>
      <c r="E161" s="6"/>
      <c r="F161" s="6"/>
    </row>
    <row r="162" spans="4:6" ht="12.75">
      <c r="D162" s="6"/>
      <c r="E162" s="6"/>
      <c r="F162" s="6"/>
    </row>
    <row r="163" spans="4:6" ht="12.75">
      <c r="D163" s="6"/>
      <c r="E163" s="6"/>
      <c r="F163" s="6"/>
    </row>
    <row r="164" spans="4:6" ht="12.75">
      <c r="D164" s="6"/>
      <c r="E164" s="6"/>
      <c r="F164" s="6"/>
    </row>
    <row r="165" spans="4:6" ht="12.75">
      <c r="D165" s="6"/>
      <c r="E165" s="6"/>
      <c r="F165" s="6"/>
    </row>
    <row r="166" spans="4:6" ht="12.75">
      <c r="D166" s="6"/>
      <c r="E166" s="6"/>
      <c r="F166" s="6"/>
    </row>
    <row r="167" spans="4:6" ht="12.75">
      <c r="D167" s="6"/>
      <c r="E167" s="6"/>
      <c r="F167" s="6"/>
    </row>
    <row r="168" spans="4:6" ht="12.75">
      <c r="D168" s="6"/>
      <c r="E168" s="6"/>
      <c r="F168" s="6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3"/>
  <sheetViews>
    <sheetView zoomScale="75" zoomScaleNormal="75" zoomScaleSheetLayoutView="1" workbookViewId="0" topLeftCell="A1">
      <selection activeCell="A1" sqref="A1"/>
    </sheetView>
  </sheetViews>
  <sheetFormatPr defaultColWidth="9.00390625" defaultRowHeight="12.75"/>
  <cols>
    <col min="1" max="1" width="9.125" style="8" customWidth="1"/>
    <col min="2" max="2" width="10.625" style="8" customWidth="1"/>
    <col min="3" max="3" width="4.125" style="8" customWidth="1"/>
    <col min="4" max="4" width="13.75390625" style="8" customWidth="1"/>
    <col min="5" max="5" width="11.375" style="8" customWidth="1"/>
    <col min="6" max="8" width="9.125" style="8" customWidth="1"/>
    <col min="9" max="9" width="2.50390625" style="8" customWidth="1"/>
    <col min="10" max="10" width="9.125" style="8" customWidth="1"/>
    <col min="11" max="11" width="11.125" style="8" customWidth="1"/>
    <col min="12" max="12" width="9.125" style="8" customWidth="1"/>
    <col min="13" max="13" width="9.375" style="8" customWidth="1"/>
    <col min="14" max="14" width="9.125" style="8" customWidth="1"/>
    <col min="15" max="15" width="3.875" style="8" customWidth="1"/>
    <col min="16" max="16" width="10.625" style="8" customWidth="1"/>
    <col min="17" max="19" width="9.125" style="8" customWidth="1"/>
    <col min="20" max="20" width="3.875" style="8" customWidth="1"/>
    <col min="21" max="21" width="18.625" style="8" bestFit="1" customWidth="1"/>
    <col min="22" max="24" width="9.125" style="8" customWidth="1"/>
    <col min="25" max="25" width="3.00390625" style="8" customWidth="1"/>
    <col min="26" max="30" width="9.125" style="8" customWidth="1"/>
    <col min="31" max="31" width="4.125" style="8" customWidth="1"/>
    <col min="32" max="35" width="9.125" style="8" customWidth="1"/>
    <col min="36" max="36" width="3.25390625" style="8" customWidth="1"/>
    <col min="37" max="40" width="9.125" style="8" customWidth="1"/>
    <col min="41" max="41" width="4.625" style="8" customWidth="1"/>
    <col min="42" max="45" width="9.125" style="8" customWidth="1"/>
    <col min="46" max="46" width="3.875" style="8" customWidth="1"/>
    <col min="47" max="256" width="9.125" style="8" customWidth="1"/>
  </cols>
  <sheetData>
    <row r="1" spans="1:43" ht="13.5">
      <c r="A1" s="8" t="s">
        <v>0</v>
      </c>
      <c r="B1" s="9">
        <v>2</v>
      </c>
      <c r="C1" s="9"/>
      <c r="D1" s="8" t="s">
        <v>1</v>
      </c>
      <c r="E1" s="8">
        <v>1</v>
      </c>
      <c r="G1" s="7" t="s">
        <v>2</v>
      </c>
      <c r="H1" s="3">
        <f>2/(E2-1)</f>
        <v>5.000000000000001</v>
      </c>
      <c r="K1" s="6">
        <f>R10*P29^($E$2-1)</f>
        <v>0.5801952342803254</v>
      </c>
      <c r="AA1" s="12" t="s">
        <v>3</v>
      </c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3.5">
      <c r="A2" s="8" t="s">
        <v>4</v>
      </c>
      <c r="B2" s="8">
        <f>B$1^(1/(E2-1))</f>
        <v>5.656854249492382</v>
      </c>
      <c r="D2" s="8" t="s">
        <v>5</v>
      </c>
      <c r="E2" s="8">
        <f>7/5</f>
        <v>1.4</v>
      </c>
      <c r="G2" s="7" t="s">
        <v>6</v>
      </c>
      <c r="H2" s="3">
        <f>H1/2</f>
        <v>2.5000000000000004</v>
      </c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7" ht="13.5">
      <c r="A3" s="8" t="s">
        <v>7</v>
      </c>
      <c r="B3" s="8">
        <f>B2^-E2</f>
        <v>0.0883883476483184</v>
      </c>
      <c r="D3" s="8" t="s">
        <v>8</v>
      </c>
      <c r="E3" s="9">
        <v>3.9</v>
      </c>
      <c r="P3" s="8" t="s">
        <v>9</v>
      </c>
      <c r="R3" s="8" t="s">
        <v>10</v>
      </c>
      <c r="U3" s="8" t="s">
        <v>9</v>
      </c>
      <c r="W3" s="8" t="s">
        <v>10</v>
      </c>
      <c r="AA3" s="8" t="s">
        <v>11</v>
      </c>
      <c r="AC3" s="8" t="s">
        <v>12</v>
      </c>
      <c r="AF3" s="11" t="s">
        <v>11</v>
      </c>
      <c r="AG3" s="11"/>
      <c r="AH3" s="11"/>
      <c r="AI3" s="11"/>
      <c r="AK3" s="8" t="s">
        <v>11</v>
      </c>
      <c r="AP3" s="11" t="s">
        <v>11</v>
      </c>
      <c r="AQ3" s="11"/>
      <c r="AR3" s="11"/>
      <c r="AS3" s="11"/>
      <c r="AU3" s="8" t="s">
        <v>11</v>
      </c>
    </row>
    <row r="4" spans="4:47" ht="13.5">
      <c r="D4" s="6">
        <f>B2^(1/20)</f>
        <v>1.0905077326652577</v>
      </c>
      <c r="G4" s="8" t="s">
        <v>13</v>
      </c>
      <c r="H4" s="8">
        <v>2</v>
      </c>
      <c r="P4" s="6">
        <f>(P9/E3-D29)/20</f>
        <v>-0.2103189400452296</v>
      </c>
      <c r="R4" s="6">
        <v>0</v>
      </c>
      <c r="U4" s="6">
        <f>(U9*$E$3-J29)/20</f>
        <v>0.037179487179487235</v>
      </c>
      <c r="W4" s="6">
        <v>0</v>
      </c>
      <c r="AA4" s="6">
        <f>(11-AA9)/20</f>
        <v>0.53</v>
      </c>
      <c r="AC4" s="8">
        <v>2</v>
      </c>
      <c r="AF4" s="4">
        <f>(6-AF9)/20</f>
        <v>0.29</v>
      </c>
      <c r="AG4" s="11"/>
      <c r="AH4" s="11"/>
      <c r="AI4" s="11"/>
      <c r="AK4" s="6">
        <f>(6-AK9)/20</f>
        <v>0.29500000000000004</v>
      </c>
      <c r="AP4" s="4">
        <f>(6-AP9)/20</f>
        <v>0.2975</v>
      </c>
      <c r="AQ4" s="11"/>
      <c r="AR4" s="11"/>
      <c r="AS4" s="11"/>
      <c r="AU4" s="6">
        <f>(6-AU9)/20</f>
        <v>0.29874999999999996</v>
      </c>
    </row>
    <row r="5" spans="4:45" ht="13.5">
      <c r="D5" s="6"/>
      <c r="AF5" s="11"/>
      <c r="AG5" s="11"/>
      <c r="AH5" s="11"/>
      <c r="AI5" s="11"/>
      <c r="AP5" s="11"/>
      <c r="AQ5" s="11"/>
      <c r="AR5" s="11"/>
      <c r="AS5" s="11"/>
    </row>
    <row r="6" spans="4:45" ht="13.5">
      <c r="D6" s="6" t="s">
        <v>14</v>
      </c>
      <c r="J6" s="8" t="s">
        <v>15</v>
      </c>
      <c r="P6" s="8" t="s">
        <v>16</v>
      </c>
      <c r="U6" s="8" t="s">
        <v>17</v>
      </c>
      <c r="AF6" s="11"/>
      <c r="AG6" s="11"/>
      <c r="AH6" s="11"/>
      <c r="AI6" s="11"/>
      <c r="AP6" s="11"/>
      <c r="AQ6" s="11"/>
      <c r="AR6" s="11"/>
      <c r="AS6" s="11"/>
    </row>
    <row r="7" spans="1:50" ht="13.5">
      <c r="A7" s="5"/>
      <c r="B7" s="5"/>
      <c r="D7" s="6"/>
      <c r="T7" s="6"/>
      <c r="U7" s="6"/>
      <c r="V7" s="6"/>
      <c r="Y7" s="6"/>
      <c r="Z7" s="6"/>
      <c r="AA7" s="6"/>
      <c r="AB7" s="6"/>
      <c r="AC7" s="6"/>
      <c r="AD7" s="6"/>
      <c r="AE7" s="6"/>
      <c r="AF7" s="4"/>
      <c r="AG7" s="4"/>
      <c r="AH7" s="4"/>
      <c r="AI7" s="4"/>
      <c r="AK7" s="6"/>
      <c r="AL7" s="6"/>
      <c r="AM7" s="6"/>
      <c r="AN7" s="6"/>
      <c r="AP7" s="4"/>
      <c r="AQ7" s="4"/>
      <c r="AR7" s="4"/>
      <c r="AS7" s="4"/>
      <c r="AU7" s="6"/>
      <c r="AV7" s="6"/>
      <c r="AW7" s="6"/>
      <c r="AX7" s="6"/>
    </row>
    <row r="8" spans="1:50" ht="13.5">
      <c r="A8" s="5"/>
      <c r="B8" s="5"/>
      <c r="D8" s="8" t="s">
        <v>18</v>
      </c>
      <c r="E8" s="6" t="s">
        <v>19</v>
      </c>
      <c r="F8" s="8" t="s">
        <v>20</v>
      </c>
      <c r="G8" s="8" t="s">
        <v>21</v>
      </c>
      <c r="H8" s="8" t="s">
        <v>22</v>
      </c>
      <c r="I8" s="6"/>
      <c r="J8" s="6" t="s">
        <v>18</v>
      </c>
      <c r="K8" s="6" t="s">
        <v>19</v>
      </c>
      <c r="L8" s="8" t="s">
        <v>20</v>
      </c>
      <c r="M8" s="8" t="s">
        <v>21</v>
      </c>
      <c r="N8" s="8" t="s">
        <v>22</v>
      </c>
      <c r="P8" s="8" t="s">
        <v>19</v>
      </c>
      <c r="Q8" s="8" t="s">
        <v>18</v>
      </c>
      <c r="R8" s="8" t="s">
        <v>20</v>
      </c>
      <c r="S8" s="8" t="s">
        <v>21</v>
      </c>
      <c r="U8" s="8" t="s">
        <v>19</v>
      </c>
      <c r="V8" s="8" t="s">
        <v>18</v>
      </c>
      <c r="W8" s="8" t="s">
        <v>20</v>
      </c>
      <c r="X8" s="8" t="s">
        <v>21</v>
      </c>
      <c r="AA8" s="12" t="s">
        <v>18</v>
      </c>
      <c r="AB8" s="12" t="s">
        <v>19</v>
      </c>
      <c r="AC8" s="12" t="s">
        <v>20</v>
      </c>
      <c r="AD8" s="12" t="s">
        <v>21</v>
      </c>
      <c r="AE8" s="12"/>
      <c r="AF8" s="11" t="s">
        <v>18</v>
      </c>
      <c r="AG8" s="11" t="s">
        <v>19</v>
      </c>
      <c r="AH8" s="11" t="s">
        <v>20</v>
      </c>
      <c r="AI8" s="11" t="s">
        <v>21</v>
      </c>
      <c r="AK8" s="12" t="s">
        <v>18</v>
      </c>
      <c r="AL8" s="12" t="s">
        <v>19</v>
      </c>
      <c r="AM8" s="12" t="s">
        <v>20</v>
      </c>
      <c r="AN8" s="12" t="s">
        <v>21</v>
      </c>
      <c r="AP8" s="11" t="s">
        <v>18</v>
      </c>
      <c r="AQ8" s="11" t="s">
        <v>19</v>
      </c>
      <c r="AR8" s="11" t="s">
        <v>20</v>
      </c>
      <c r="AS8" s="11" t="s">
        <v>21</v>
      </c>
      <c r="AU8" s="12" t="s">
        <v>18</v>
      </c>
      <c r="AV8" s="12" t="s">
        <v>19</v>
      </c>
      <c r="AW8" s="12" t="s">
        <v>20</v>
      </c>
      <c r="AX8" s="12" t="s">
        <v>21</v>
      </c>
    </row>
    <row r="9" spans="2:50" ht="13.5">
      <c r="B9" s="10"/>
      <c r="C9" s="6"/>
      <c r="D9" s="6">
        <v>1</v>
      </c>
      <c r="E9" s="6">
        <f>E$1/D9^$E$2</f>
        <v>1</v>
      </c>
      <c r="F9" s="6">
        <f>$D9*E9</f>
        <v>1</v>
      </c>
      <c r="G9" s="6">
        <f>LN(D9)+$H$2*LN(F9)+$H$4</f>
        <v>2</v>
      </c>
      <c r="H9" s="10">
        <f>E9*D9^$E$2</f>
        <v>1</v>
      </c>
      <c r="I9" s="6"/>
      <c r="J9" s="6">
        <f>P29</f>
        <v>1.450475448587793</v>
      </c>
      <c r="K9" s="6">
        <f>K$1/J9^$E$2</f>
        <v>0.3447145558284411</v>
      </c>
      <c r="L9" s="6">
        <f>$J9*K9</f>
        <v>0.5</v>
      </c>
      <c r="M9" s="6">
        <f>LN(J9)+$H$2*LN(L9)+$H$4</f>
        <v>0.6390234468644014</v>
      </c>
      <c r="N9" s="10">
        <f>K9*J9^$E$2</f>
        <v>0.5801952342803254</v>
      </c>
      <c r="P9" s="6">
        <f>D29</f>
        <v>5.656854249492383</v>
      </c>
      <c r="Q9" s="6">
        <f>R9/P9</f>
        <v>0.08838834764831839</v>
      </c>
      <c r="R9" s="6">
        <f>F29</f>
        <v>0.5</v>
      </c>
      <c r="S9" s="6">
        <f>LN(P9)+$H$2*LN(R9)+$H$4</f>
        <v>2</v>
      </c>
      <c r="U9" s="6">
        <f>J29</f>
        <v>0.25641025641025683</v>
      </c>
      <c r="V9" s="6">
        <f>W9/U9</f>
        <v>3.8999999999999937</v>
      </c>
      <c r="W9" s="6">
        <f>F9</f>
        <v>1</v>
      </c>
      <c r="X9" s="6">
        <f>LN(U9)+$H$2*LN(W9)+$H$4</f>
        <v>0.6390234468644009</v>
      </c>
      <c r="AA9" s="2">
        <f>0.05/AB9</f>
        <v>0.4</v>
      </c>
      <c r="AB9" s="12">
        <f>1/8</f>
        <v>0.125</v>
      </c>
      <c r="AC9" s="2">
        <f>AA9*AB9</f>
        <v>0.05</v>
      </c>
      <c r="AD9" s="2">
        <f>LN(AA9)+$H$2*LN(AC9)+$H$4</f>
        <v>-6.405621415759134</v>
      </c>
      <c r="AE9" s="12"/>
      <c r="AF9" s="4">
        <f>0.05/AG9</f>
        <v>0.2</v>
      </c>
      <c r="AG9" s="11">
        <f>AB9*$AC$4</f>
        <v>0.25</v>
      </c>
      <c r="AH9" s="4">
        <f>AF9*AG9</f>
        <v>0.05</v>
      </c>
      <c r="AI9" s="4">
        <f>LN(AF9)+$H$2*LN(AH9)+$H$4</f>
        <v>-7.098768596319079</v>
      </c>
      <c r="AK9" s="2">
        <f>0.05/AL9</f>
        <v>0.1</v>
      </c>
      <c r="AL9" s="11">
        <f>AG9*$AC$4</f>
        <v>0.5</v>
      </c>
      <c r="AM9" s="2">
        <f>AK9*AL9</f>
        <v>0.05</v>
      </c>
      <c r="AN9" s="2">
        <f>LN(AK9)+$H$2*LN(AM9)+$H$4</f>
        <v>-7.791915776879025</v>
      </c>
      <c r="AP9" s="4">
        <f>0.05/AQ9</f>
        <v>0.05</v>
      </c>
      <c r="AQ9" s="11">
        <f>AL9*$AC$4</f>
        <v>1</v>
      </c>
      <c r="AR9" s="4">
        <f>AP9*AQ9</f>
        <v>0.05</v>
      </c>
      <c r="AS9" s="4">
        <f>LN(AP9)+$H$2*LN(AR9)+$H$4</f>
        <v>-8.48506295743897</v>
      </c>
      <c r="AU9" s="2">
        <f>0.05/AV9</f>
        <v>0.025</v>
      </c>
      <c r="AV9" s="11">
        <f>AQ9*$AC$4</f>
        <v>2</v>
      </c>
      <c r="AW9" s="2">
        <f>AU9*AV9</f>
        <v>0.05</v>
      </c>
      <c r="AX9" s="2">
        <f>LN(AU9)+$H$2*LN(AW9)+$H$4</f>
        <v>-9.178210137998915</v>
      </c>
    </row>
    <row r="10" spans="1:50" ht="13.5">
      <c r="A10" s="10"/>
      <c r="B10" s="10"/>
      <c r="C10" s="6"/>
      <c r="D10" s="6">
        <f>D9*D$4</f>
        <v>1.0905077326652577</v>
      </c>
      <c r="E10" s="6">
        <f>E$1/D10^$E$2</f>
        <v>0.8857675191023605</v>
      </c>
      <c r="F10" s="6">
        <f>$D10*E10</f>
        <v>0.9659363289248455</v>
      </c>
      <c r="G10" s="6">
        <f>LN(D10)+$H$2*LN(F10)+$H$4</f>
        <v>1.9999999999999998</v>
      </c>
      <c r="H10" s="10">
        <f>E10*D10^$E$2</f>
        <v>1</v>
      </c>
      <c r="I10" s="6"/>
      <c r="J10" s="6">
        <f>J9/D$4</f>
        <v>1.3300918509241155</v>
      </c>
      <c r="K10" s="6">
        <f>K$1/J10^$E$2</f>
        <v>0.38917046334886596</v>
      </c>
      <c r="L10" s="6">
        <f>$J10*K10</f>
        <v>0.5176324619206888</v>
      </c>
      <c r="M10" s="6">
        <f>LN(J10)+$H$2*LN(L10)+$H$4</f>
        <v>0.6390234468644014</v>
      </c>
      <c r="N10" s="10">
        <f>K10*J10^$E$2</f>
        <v>0.5801952342803254</v>
      </c>
      <c r="P10" s="6">
        <f>P9+P$4</f>
        <v>5.446535309447154</v>
      </c>
      <c r="Q10" s="6">
        <f>R10/P10</f>
        <v>0.09180147958147582</v>
      </c>
      <c r="R10" s="6">
        <f>R9+R$4</f>
        <v>0.5</v>
      </c>
      <c r="S10" s="6">
        <f>LN(P10)+$H$2*LN(R10)+$H$4</f>
        <v>1.9621117320804977</v>
      </c>
      <c r="U10" s="6">
        <f>U9+U$4</f>
        <v>0.29358974358974405</v>
      </c>
      <c r="V10" s="6">
        <f>W10/U10</f>
        <v>3.4061135371178985</v>
      </c>
      <c r="W10" s="6">
        <f>W9+W$4</f>
        <v>1</v>
      </c>
      <c r="X10" s="6">
        <f>LN(U10)+$H$2*LN(W10)+$H$4</f>
        <v>0.7744280838706037</v>
      </c>
      <c r="AA10" s="2">
        <f>AA9+AA$4</f>
        <v>0.93</v>
      </c>
      <c r="AB10" s="12">
        <f>AB9</f>
        <v>0.125</v>
      </c>
      <c r="AC10" s="2">
        <f>AA10*AB10</f>
        <v>0.11625</v>
      </c>
      <c r="AD10" s="2">
        <f>LN(AA10)+$H$2*LN(AC10)+$H$4</f>
        <v>-3.452601279121515</v>
      </c>
      <c r="AE10" s="2"/>
      <c r="AF10" s="4">
        <f>AF9+AF$4</f>
        <v>0.49</v>
      </c>
      <c r="AG10" s="11">
        <f>AG9</f>
        <v>0.25</v>
      </c>
      <c r="AH10" s="4">
        <f>AF10*AG10</f>
        <v>0.1225</v>
      </c>
      <c r="AI10" s="4">
        <f>LN(AF10)+$H$2*LN(AH10)+$H$4</f>
        <v>-3.962460510370854</v>
      </c>
      <c r="AK10" s="2">
        <f>AK9+AK$4</f>
        <v>0.395</v>
      </c>
      <c r="AL10" s="12">
        <f>AL9</f>
        <v>0.5</v>
      </c>
      <c r="AM10" s="2">
        <f>AK10*AL10</f>
        <v>0.1975</v>
      </c>
      <c r="AN10" s="2">
        <f>LN(AK10)+$H$2*LN(AM10)+$H$4</f>
        <v>-2.9839112506834162</v>
      </c>
      <c r="AP10" s="4">
        <f>AP9+AP$4</f>
        <v>0.3475</v>
      </c>
      <c r="AQ10" s="11">
        <f>AQ9</f>
        <v>1</v>
      </c>
      <c r="AR10" s="4">
        <f>AP10*AQ10</f>
        <v>0.3475</v>
      </c>
      <c r="AS10" s="4">
        <f>LN(AP10)+$H$2*LN(AR10)+$H$4</f>
        <v>-1.6994671489205162</v>
      </c>
      <c r="AU10" s="2">
        <f>AU9+AU$4</f>
        <v>0.32375</v>
      </c>
      <c r="AV10" s="12">
        <f>AV9</f>
        <v>2</v>
      </c>
      <c r="AW10" s="2">
        <f>AU10*AV10</f>
        <v>0.6475</v>
      </c>
      <c r="AX10" s="2">
        <f>LN(AU10)+$H$2*LN(AW10)+$H$4</f>
        <v>-0.21437487948950018</v>
      </c>
    </row>
    <row r="11" spans="1:50" ht="13.5">
      <c r="A11" s="10"/>
      <c r="B11" s="10"/>
      <c r="C11" s="6"/>
      <c r="D11" s="6">
        <f>D10*D$4</f>
        <v>1.189207115002721</v>
      </c>
      <c r="E11" s="6">
        <f>E$1/D11^$E$2</f>
        <v>0.7845840978967508</v>
      </c>
      <c r="F11" s="6">
        <f>$D11*E11</f>
        <v>0.9330329915368074</v>
      </c>
      <c r="G11" s="6">
        <f>LN(D11)+$H$2*LN(F11)+$H$4</f>
        <v>2</v>
      </c>
      <c r="H11" s="10">
        <f>E11*D11^$E$2</f>
        <v>0.9999999999999999</v>
      </c>
      <c r="I11" s="6"/>
      <c r="J11" s="6">
        <f>J10/D$4</f>
        <v>1.2196996051309987</v>
      </c>
      <c r="K11" s="6">
        <f>K$1/J11^$E$2</f>
        <v>0.4393596005227787</v>
      </c>
      <c r="L11" s="6">
        <f>$J11*K11</f>
        <v>0.5358867312681466</v>
      </c>
      <c r="M11" s="6">
        <f>LN(J11)+$H$2*LN(L11)+$H$4</f>
        <v>0.6390234468644012</v>
      </c>
      <c r="N11" s="10">
        <f>K11*J11^$E$2</f>
        <v>0.5801952342803254</v>
      </c>
      <c r="O11" s="10"/>
      <c r="P11" s="6">
        <f>P10+P$4</f>
        <v>5.236216369401925</v>
      </c>
      <c r="Q11" s="6">
        <f>R11/P11</f>
        <v>0.0954887966283772</v>
      </c>
      <c r="R11" s="6">
        <f>R10+R$4</f>
        <v>0.5</v>
      </c>
      <c r="S11" s="6">
        <f>LN(P11)+$H$2*LN(R11)+$H$4</f>
        <v>1.9227312192091892</v>
      </c>
      <c r="U11" s="6">
        <f>U10+U$4</f>
        <v>0.33076923076923126</v>
      </c>
      <c r="V11" s="6">
        <f>W11/U11</f>
        <v>3.023255813953484</v>
      </c>
      <c r="W11" s="6">
        <f>W10+W$4</f>
        <v>1</v>
      </c>
      <c r="X11" s="6">
        <f>LN(U11)+$H$2*LN(W11)+$H$4</f>
        <v>0.8936656652379815</v>
      </c>
      <c r="AA11" s="2">
        <f>AA10+AA$4</f>
        <v>1.46</v>
      </c>
      <c r="AB11" s="12">
        <f>AB10</f>
        <v>0.125</v>
      </c>
      <c r="AC11" s="2">
        <f>AA11*AB11</f>
        <v>0.1825</v>
      </c>
      <c r="AD11" s="2">
        <f>LN(AA11)+$H$2*LN(AC11)+$H$4</f>
        <v>-1.8740763291787332</v>
      </c>
      <c r="AE11" s="2"/>
      <c r="AF11" s="4">
        <f>AF10+AF$4</f>
        <v>0.78</v>
      </c>
      <c r="AG11" s="11">
        <f>AG10</f>
        <v>0.25</v>
      </c>
      <c r="AH11" s="4">
        <f>AF11*AG11</f>
        <v>0.195</v>
      </c>
      <c r="AI11" s="4">
        <f>LN(AF11)+$H$2*LN(AH11)+$H$4</f>
        <v>-2.335350660344475</v>
      </c>
      <c r="AK11" s="2">
        <f>AK10+AK$4</f>
        <v>0.6900000000000001</v>
      </c>
      <c r="AL11" s="12">
        <f>AL10</f>
        <v>0.5</v>
      </c>
      <c r="AM11" s="2">
        <f>AK11*AL11</f>
        <v>0.34500000000000003</v>
      </c>
      <c r="AN11" s="2">
        <f>LN(AK11)+$H$2*LN(AM11)+$H$4</f>
        <v>-1.0315908362677755</v>
      </c>
      <c r="AP11" s="4">
        <f>AP10+AP$4</f>
        <v>0.645</v>
      </c>
      <c r="AQ11" s="11">
        <f>AQ10</f>
        <v>1</v>
      </c>
      <c r="AR11" s="4">
        <f>AP11*AQ11</f>
        <v>0.645</v>
      </c>
      <c r="AS11" s="4">
        <f>LN(AP11)+$H$2*LN(AR11)+$H$4</f>
        <v>0.46523263234772383</v>
      </c>
      <c r="AU11" s="2">
        <f>AU10+AU$4</f>
        <v>0.6224999999999999</v>
      </c>
      <c r="AV11" s="12">
        <f>AV10</f>
        <v>2</v>
      </c>
      <c r="AW11" s="2">
        <f>AU11*AV11</f>
        <v>1.2449999999999999</v>
      </c>
      <c r="AX11" s="2">
        <f>LN(AU11)+$H$2*LN(AW11)+$H$4</f>
        <v>2.073827174148403</v>
      </c>
    </row>
    <row r="12" spans="1:50" ht="13.5">
      <c r="A12" s="10"/>
      <c r="B12" s="10"/>
      <c r="C12" s="6"/>
      <c r="D12" s="6">
        <f>D11*D$4</f>
        <v>1.2968395546510096</v>
      </c>
      <c r="E12" s="6">
        <f>E$1/D12^$E$2</f>
        <v>0.6949591099211685</v>
      </c>
      <c r="F12" s="6">
        <f>$D12*E12</f>
        <v>0.9012504626108302</v>
      </c>
      <c r="G12" s="6">
        <f>LN(D12)+$H$2*LN(F12)+$H$4</f>
        <v>1.9999999999999998</v>
      </c>
      <c r="H12" s="10">
        <f>E12*D12^$E$2</f>
        <v>1</v>
      </c>
      <c r="I12" s="6"/>
      <c r="J12" s="6">
        <f>J11/D$4</f>
        <v>1.1184694694002668</v>
      </c>
      <c r="K12" s="6">
        <f>K$1/J12^$E$2</f>
        <v>0.49602134990005853</v>
      </c>
      <c r="L12" s="6">
        <f>$J12*K12</f>
        <v>0.5547847360339225</v>
      </c>
      <c r="M12" s="6">
        <f>LN(J12)+$H$2*LN(L12)+$H$4</f>
        <v>0.6390234468644014</v>
      </c>
      <c r="N12" s="10">
        <f>K12*J12^$E$2</f>
        <v>0.5801952342803254</v>
      </c>
      <c r="O12" s="10"/>
      <c r="P12" s="6">
        <f>P11+P$4</f>
        <v>5.025897429356696</v>
      </c>
      <c r="Q12" s="6">
        <f>R12/P12</f>
        <v>0.09948472029680856</v>
      </c>
      <c r="R12" s="6">
        <f>R11+R$4</f>
        <v>0.5</v>
      </c>
      <c r="S12" s="6">
        <f>LN(P12)+$H$2*LN(R12)+$H$4</f>
        <v>1.8817360795062663</v>
      </c>
      <c r="U12" s="6">
        <f>U11+U$4</f>
        <v>0.3679487179487185</v>
      </c>
      <c r="V12" s="6">
        <f>W12/U12</f>
        <v>2.717770034843202</v>
      </c>
      <c r="W12" s="6">
        <f>W11+W$4</f>
        <v>1</v>
      </c>
      <c r="X12" s="6">
        <f>LN(U12)+$H$2*LN(W12)+$H$4</f>
        <v>1.0001882960759851</v>
      </c>
      <c r="AA12" s="2">
        <f>AA11+AA$4</f>
        <v>1.99</v>
      </c>
      <c r="AB12" s="12">
        <f>AB11</f>
        <v>0.125</v>
      </c>
      <c r="AC12" s="2">
        <f>AA12*AB12</f>
        <v>0.24875</v>
      </c>
      <c r="AD12" s="2">
        <f>LN(AA12)+$H$2*LN(AC12)+$H$4</f>
        <v>-0.7901326186221866</v>
      </c>
      <c r="AF12" s="4">
        <f>AF11+AF$4</f>
        <v>1.07</v>
      </c>
      <c r="AG12" s="11">
        <f>AG11</f>
        <v>0.25</v>
      </c>
      <c r="AH12" s="4">
        <f>AF12*AG12</f>
        <v>0.2675</v>
      </c>
      <c r="AI12" s="4">
        <f>LN(AF12)+$H$2*LN(AH12)+$H$4</f>
        <v>-1.228930633141375</v>
      </c>
      <c r="AK12" s="2">
        <f>AK11+AK$4</f>
        <v>0.9850000000000001</v>
      </c>
      <c r="AL12" s="12">
        <f>AL11</f>
        <v>0.5</v>
      </c>
      <c r="AM12" s="2">
        <f>AK12*AL12</f>
        <v>0.49250000000000005</v>
      </c>
      <c r="AN12" s="2">
        <f>LN(AK12)+$H$2*LN(AM12)+$H$4</f>
        <v>0.21423431626496825</v>
      </c>
      <c r="AP12" s="4">
        <f>AP11+AP$4</f>
        <v>0.9425</v>
      </c>
      <c r="AQ12" s="11">
        <f>AQ11</f>
        <v>1</v>
      </c>
      <c r="AR12" s="4">
        <f>AP12*AQ12</f>
        <v>0.9425</v>
      </c>
      <c r="AS12" s="4">
        <f>LN(AP12)+$H$2*LN(AR12)+$H$4</f>
        <v>1.7927322411901008</v>
      </c>
      <c r="AU12" s="2">
        <f>AU11+AU$4</f>
        <v>0.9212499999999999</v>
      </c>
      <c r="AV12" s="12">
        <f>AV11</f>
        <v>2</v>
      </c>
      <c r="AW12" s="2">
        <f>AU12*AV12</f>
        <v>1.8424999999999998</v>
      </c>
      <c r="AX12" s="2">
        <f>LN(AU12)+$H$2*LN(AW12)+$H$4</f>
        <v>3.445784527224796</v>
      </c>
    </row>
    <row r="13" spans="1:50" ht="13.5">
      <c r="A13" s="10"/>
      <c r="B13" s="10"/>
      <c r="C13" s="6"/>
      <c r="D13" s="6">
        <f>D12*D$4</f>
        <v>1.4142135623730951</v>
      </c>
      <c r="E13" s="6">
        <f>E$1/D13^$E$2</f>
        <v>0.615572206672458</v>
      </c>
      <c r="F13" s="6">
        <f>$D13*E13</f>
        <v>0.870550563296124</v>
      </c>
      <c r="G13" s="6">
        <f>LN(D13)+$H$2*LN(F13)+$H$4</f>
        <v>1.9999999999999996</v>
      </c>
      <c r="H13" s="10">
        <f>E13*D13^$E$2</f>
        <v>0.9999999999999999</v>
      </c>
      <c r="I13" s="6"/>
      <c r="J13" s="6">
        <f>J12/D$4</f>
        <v>1.025641025641028</v>
      </c>
      <c r="K13" s="6">
        <f>K$1/J13^$E$2</f>
        <v>0.5599904480610532</v>
      </c>
      <c r="L13" s="6">
        <f>$J13*K13</f>
        <v>0.5743491774985174</v>
      </c>
      <c r="M13" s="6">
        <f>LN(J13)+$H$2*LN(L13)+$H$4</f>
        <v>0.6390234468644012</v>
      </c>
      <c r="N13" s="10">
        <f>K13*J13^$E$2</f>
        <v>0.5801952342803254</v>
      </c>
      <c r="O13" s="10"/>
      <c r="P13" s="6">
        <f>P12+P$4</f>
        <v>4.815578489311466</v>
      </c>
      <c r="Q13" s="6">
        <f>R13/P13</f>
        <v>0.10382968549049446</v>
      </c>
      <c r="R13" s="6">
        <f>R12+R$4</f>
        <v>0.5</v>
      </c>
      <c r="S13" s="6">
        <f>LN(P13)+$H$2*LN(R13)+$H$4</f>
        <v>1.838988229792797</v>
      </c>
      <c r="U13" s="6">
        <f>U12+U$4</f>
        <v>0.4051282051282057</v>
      </c>
      <c r="V13" s="6">
        <f>W13/U13</f>
        <v>2.4683544303797436</v>
      </c>
      <c r="W13" s="6">
        <f>W12+W$4</f>
        <v>1</v>
      </c>
      <c r="X13" s="6">
        <f>LN(U13)+$H$2*LN(W13)+$H$4</f>
        <v>1.096448293903276</v>
      </c>
      <c r="AA13" s="2">
        <f>AA12+AA$4</f>
        <v>2.52</v>
      </c>
      <c r="AB13" s="12">
        <f>AB12</f>
        <v>0.125</v>
      </c>
      <c r="AC13" s="2">
        <f>AA13*AB13</f>
        <v>0.315</v>
      </c>
      <c r="AD13" s="2">
        <f>LN(AA13)+$H$2*LN(AC13)+$H$4</f>
        <v>0.03630230113207178</v>
      </c>
      <c r="AF13" s="4">
        <f>AF12+AF$4</f>
        <v>1.36</v>
      </c>
      <c r="AG13" s="11">
        <f>AG12</f>
        <v>0.25</v>
      </c>
      <c r="AH13" s="4">
        <f>AF13*AG13</f>
        <v>0.34</v>
      </c>
      <c r="AI13" s="4">
        <f>LN(AF13)+$H$2*LN(AH13)+$H$4</f>
        <v>-0.3895394536818646</v>
      </c>
      <c r="AK13" s="2">
        <f>AK12+AK$4</f>
        <v>1.2800000000000002</v>
      </c>
      <c r="AL13" s="12">
        <f>AL12</f>
        <v>0.5</v>
      </c>
      <c r="AM13" s="2">
        <f>AK13*AL13</f>
        <v>0.6400000000000001</v>
      </c>
      <c r="AN13" s="2">
        <f>LN(AK13)+$H$2*LN(AM13)+$H$4</f>
        <v>1.1311423213604774</v>
      </c>
      <c r="AP13" s="4">
        <f>AP12+AP$4</f>
        <v>1.24</v>
      </c>
      <c r="AQ13" s="11">
        <f>AQ12</f>
        <v>1</v>
      </c>
      <c r="AR13" s="4">
        <f>AP13*AQ13</f>
        <v>1.24</v>
      </c>
      <c r="AS13" s="4">
        <f>LN(AP13)+$H$2*LN(AR13)+$H$4</f>
        <v>2.7528898286593093</v>
      </c>
      <c r="AU13" s="2">
        <f>AU12+AU$4</f>
        <v>1.2199999999999998</v>
      </c>
      <c r="AV13" s="12">
        <f>AV12</f>
        <v>2</v>
      </c>
      <c r="AW13" s="2">
        <f>AU13*AV13</f>
        <v>2.4399999999999995</v>
      </c>
      <c r="AX13" s="2">
        <f>LN(AU13)+$H$2*LN(AW13)+$H$4</f>
        <v>4.428845957007941</v>
      </c>
    </row>
    <row r="14" spans="1:50" ht="13.5">
      <c r="A14" s="10"/>
      <c r="B14" s="10"/>
      <c r="C14" s="6"/>
      <c r="D14" s="6">
        <f>D13*D$4</f>
        <v>1.542210825407941</v>
      </c>
      <c r="E14" s="6">
        <f>E$1/D14^$E$2</f>
        <v>0.5452538663326287</v>
      </c>
      <c r="F14" s="6">
        <f>$D14*E14</f>
        <v>0.8408964152537145</v>
      </c>
      <c r="G14" s="6">
        <f>LN(D14)+$H$2*LN(F14)+$H$4</f>
        <v>2</v>
      </c>
      <c r="H14" s="10">
        <f>E14*D14^$E$2</f>
        <v>0.9999999999999999</v>
      </c>
      <c r="I14" s="6"/>
      <c r="J14" s="6">
        <f>J13/D$4</f>
        <v>0.9405169673894085</v>
      </c>
      <c r="K14" s="6">
        <f>K$1/J14^$E$2</f>
        <v>0.6322092828923658</v>
      </c>
      <c r="L14" s="6">
        <f>$J14*K14</f>
        <v>0.5946035575013605</v>
      </c>
      <c r="M14" s="6">
        <f>LN(J14)+$H$2*LN(L14)+$H$4</f>
        <v>0.6390234468644012</v>
      </c>
      <c r="N14" s="10">
        <f>K14*J14^$E$2</f>
        <v>0.5801952342803254</v>
      </c>
      <c r="O14" s="10"/>
      <c r="P14" s="6">
        <f>P13+P$4</f>
        <v>4.605259549266237</v>
      </c>
      <c r="Q14" s="6">
        <f>R14/P14</f>
        <v>0.10857151364675326</v>
      </c>
      <c r="R14" s="6">
        <f>R13+R$4</f>
        <v>0.5</v>
      </c>
      <c r="S14" s="6">
        <f>LN(P14)+$H$2*LN(R14)+$H$4</f>
        <v>1.794331079209055</v>
      </c>
      <c r="U14" s="6">
        <f>U13+U$4</f>
        <v>0.4423076923076929</v>
      </c>
      <c r="V14" s="6">
        <f>W14/U14</f>
        <v>2.2608695652173885</v>
      </c>
      <c r="W14" s="6">
        <f>W13+W$4</f>
        <v>1</v>
      </c>
      <c r="X14" s="6">
        <f>LN(U14)+$H$2*LN(W14)+$H$4</f>
        <v>1.1842504973477237</v>
      </c>
      <c r="AA14" s="2">
        <f>AA13+AA$4</f>
        <v>3.05</v>
      </c>
      <c r="AB14" s="12">
        <f>AB13</f>
        <v>0.125</v>
      </c>
      <c r="AC14" s="2">
        <f>AA14*AB14</f>
        <v>0.38125</v>
      </c>
      <c r="AD14" s="2">
        <f>LN(AA14)+$H$2*LN(AC14)+$H$4</f>
        <v>0.7043917129680308</v>
      </c>
      <c r="AF14" s="4">
        <f>AF13+AF$4</f>
        <v>1.6500000000000001</v>
      </c>
      <c r="AG14" s="11">
        <f>AG13</f>
        <v>0.25</v>
      </c>
      <c r="AH14" s="4">
        <f>AF14*AG14</f>
        <v>0.41250000000000003</v>
      </c>
      <c r="AI14" s="4">
        <f>LN(AF14)+$H$2*LN(AH14)+$H$4</f>
        <v>0.2869776048939858</v>
      </c>
      <c r="AK14" s="2">
        <f>AK13+AK$4</f>
        <v>1.5750000000000002</v>
      </c>
      <c r="AL14" s="12">
        <f>AL13</f>
        <v>0.5</v>
      </c>
      <c r="AM14" s="2">
        <f>AK14*AL14</f>
        <v>0.7875000000000001</v>
      </c>
      <c r="AN14" s="2">
        <f>LN(AK14)+$H$2*LN(AM14)+$H$4</f>
        <v>1.8570255015717243</v>
      </c>
      <c r="AP14" s="4">
        <f>AP13+AP$4</f>
        <v>1.5375</v>
      </c>
      <c r="AQ14" s="11">
        <f>AQ13</f>
        <v>1</v>
      </c>
      <c r="AR14" s="4">
        <f>AP14*AQ14</f>
        <v>1.5375</v>
      </c>
      <c r="AS14" s="4">
        <f>LN(AP14)+$H$2*LN(AR14)+$H$4</f>
        <v>3.505552022444876</v>
      </c>
      <c r="AU14" s="2">
        <f>AU13+AU$4</f>
        <v>1.5187499999999998</v>
      </c>
      <c r="AV14" s="12">
        <f>AV13</f>
        <v>2</v>
      </c>
      <c r="AW14" s="2">
        <f>AU14*AV14</f>
        <v>3.0374999999999996</v>
      </c>
      <c r="AX14" s="2">
        <f>LN(AU14)+$H$2*LN(AW14)+$H$4</f>
        <v>5.195474649773389</v>
      </c>
    </row>
    <row r="15" spans="4:50" ht="13.5">
      <c r="D15" s="6">
        <f>D14*D$4</f>
        <v>1.6817928305074292</v>
      </c>
      <c r="E15" s="6">
        <f>E$1/D15^$E$2</f>
        <v>0.48296816446242274</v>
      </c>
      <c r="F15" s="6">
        <f>$D15*E15</f>
        <v>0.8122523963562356</v>
      </c>
      <c r="G15" s="6">
        <f>LN(D15)+$H$2*LN(F15)+$H$4</f>
        <v>2</v>
      </c>
      <c r="H15" s="10">
        <f>E15*D15^$E$2</f>
        <v>1</v>
      </c>
      <c r="I15" s="6"/>
      <c r="J15" s="6">
        <f>J14/D$4</f>
        <v>0.8624578617986834</v>
      </c>
      <c r="K15" s="6">
        <f>K$1/J15^$E$2</f>
        <v>0.7137417767734908</v>
      </c>
      <c r="L15" s="6">
        <f>$J15*K15</f>
        <v>0.6155722066724582</v>
      </c>
      <c r="M15" s="6">
        <f>LN(J15)+$H$2*LN(L15)+$H$4</f>
        <v>0.6390234468644014</v>
      </c>
      <c r="N15" s="10">
        <f>K15*J15^$E$2</f>
        <v>0.5801952342803254</v>
      </c>
      <c r="O15" s="10"/>
      <c r="P15" s="6">
        <f>P14+P$4</f>
        <v>4.394940609221008</v>
      </c>
      <c r="Q15" s="6">
        <f>R15/P15</f>
        <v>0.11376718014139985</v>
      </c>
      <c r="R15" s="6">
        <f>R14+R$4</f>
        <v>0.5</v>
      </c>
      <c r="S15" s="6">
        <f>LN(P15)+$H$2*LN(R15)+$H$4</f>
        <v>1.747586066385678</v>
      </c>
      <c r="U15" s="6">
        <f>U14+U$4</f>
        <v>0.4794871794871801</v>
      </c>
      <c r="V15" s="6">
        <f>W15/U15</f>
        <v>2.0855614973262004</v>
      </c>
      <c r="W15" s="6">
        <f>W14+W$4</f>
        <v>1</v>
      </c>
      <c r="X15" s="6">
        <f>LN(U15)+$H$2*LN(W15)+$H$4</f>
        <v>1.264961877730896</v>
      </c>
      <c r="AA15" s="2">
        <f>AA14+AA$4</f>
        <v>3.58</v>
      </c>
      <c r="AB15" s="12">
        <f>AB14</f>
        <v>0.125</v>
      </c>
      <c r="AC15" s="2">
        <f>AA15*AB15</f>
        <v>0.4475</v>
      </c>
      <c r="AD15" s="2">
        <f>LN(AA15)+$H$2*LN(AC15)+$H$4</f>
        <v>1.2651659472445411</v>
      </c>
      <c r="AF15" s="4">
        <f>AF14+AF$4</f>
        <v>1.9400000000000002</v>
      </c>
      <c r="AG15" s="11">
        <f>AG14</f>
        <v>0.25</v>
      </c>
      <c r="AH15" s="4">
        <f>AF15*AG15</f>
        <v>0.48500000000000004</v>
      </c>
      <c r="AI15" s="4">
        <f>LN(AF15)+$H$2*LN(AH15)+$H$4</f>
        <v>0.8536720029636022</v>
      </c>
      <c r="AK15" s="2">
        <f>AK14+AK$4</f>
        <v>1.87</v>
      </c>
      <c r="AL15" s="12">
        <f>AL14</f>
        <v>0.5</v>
      </c>
      <c r="AM15" s="2">
        <f>AK15*AL15</f>
        <v>0.935</v>
      </c>
      <c r="AN15" s="2">
        <f>LN(AK15)+$H$2*LN(AM15)+$H$4</f>
        <v>2.4579165566328705</v>
      </c>
      <c r="AP15" s="4">
        <f>AP14+AP$4</f>
        <v>1.835</v>
      </c>
      <c r="AQ15" s="11">
        <f>AQ14</f>
        <v>1</v>
      </c>
      <c r="AR15" s="4">
        <f>AP15*AQ15</f>
        <v>1.835</v>
      </c>
      <c r="AS15" s="4">
        <f>LN(AP15)+$H$2*LN(AR15)+$H$4</f>
        <v>4.1246556852728675</v>
      </c>
      <c r="AU15" s="2">
        <f>AU14+AU$4</f>
        <v>1.8175</v>
      </c>
      <c r="AV15" s="12">
        <f>AV14</f>
        <v>2</v>
      </c>
      <c r="AW15" s="2">
        <f>AU15*AV15</f>
        <v>3.635</v>
      </c>
      <c r="AX15" s="2">
        <f>LN(AU15)+$H$2*LN(AW15)+$H$4</f>
        <v>5.823984707889244</v>
      </c>
    </row>
    <row r="16" spans="4:50" ht="13.5">
      <c r="D16" s="6">
        <f>D15*D$4</f>
        <v>1.8340080864093427</v>
      </c>
      <c r="E16" s="6">
        <f>E$1/D16^$E$2</f>
        <v>0.4277975128413011</v>
      </c>
      <c r="F16" s="6">
        <f>$D16*E16</f>
        <v>0.7845840978967508</v>
      </c>
      <c r="G16" s="6">
        <f>LN(D16)+$H$2*LN(F16)+$H$4</f>
        <v>2</v>
      </c>
      <c r="H16" s="10">
        <f>E16*D16^$E$2</f>
        <v>1</v>
      </c>
      <c r="I16" s="6"/>
      <c r="J16" s="6">
        <f>J15/D$4</f>
        <v>0.7908773463630483</v>
      </c>
      <c r="K16" s="6">
        <f>K$1/J16^$E$2</f>
        <v>0.8057890602003547</v>
      </c>
      <c r="L16" s="6">
        <f>$J16*K16</f>
        <v>0.6372803136596311</v>
      </c>
      <c r="M16" s="6">
        <f>LN(J16)+$H$2*LN(L16)+$H$4</f>
        <v>0.6390234468644014</v>
      </c>
      <c r="N16" s="10">
        <f>K16*J16^$E$2</f>
        <v>0.5801952342803254</v>
      </c>
      <c r="O16" s="10"/>
      <c r="P16" s="6">
        <f>P15+P$4</f>
        <v>4.184621669175779</v>
      </c>
      <c r="Q16" s="6">
        <f>R16/P16</f>
        <v>0.11948511467190347</v>
      </c>
      <c r="R16" s="6">
        <f>R15+R$4</f>
        <v>0.5</v>
      </c>
      <c r="S16" s="6">
        <f>LN(P16)+$H$2*LN(R16)+$H$4</f>
        <v>1.698548346824463</v>
      </c>
      <c r="U16" s="6">
        <f>U15+U$4</f>
        <v>0.5166666666666674</v>
      </c>
      <c r="V16" s="6">
        <f>W16/U16</f>
        <v>1.9354838709677393</v>
      </c>
      <c r="W16" s="6">
        <f>W15+W$4</f>
        <v>1</v>
      </c>
      <c r="X16" s="6">
        <f>LN(U16)+$H$2*LN(W16)+$H$4</f>
        <v>1.339642642263047</v>
      </c>
      <c r="AA16" s="2">
        <f>AA15+AA$4</f>
        <v>4.11</v>
      </c>
      <c r="AB16" s="12">
        <f>AB15</f>
        <v>0.125</v>
      </c>
      <c r="AC16" s="2">
        <f>AA16*AB16</f>
        <v>0.51375</v>
      </c>
      <c r="AD16" s="2">
        <f>LN(AA16)+$H$2*LN(AC16)+$H$4</f>
        <v>1.7483767455789114</v>
      </c>
      <c r="AF16" s="4">
        <f>AF15+AF$4</f>
        <v>2.23</v>
      </c>
      <c r="AG16" s="11">
        <f>AG15</f>
        <v>0.25</v>
      </c>
      <c r="AH16" s="4">
        <f>AF16*AG16</f>
        <v>0.5575</v>
      </c>
      <c r="AI16" s="4">
        <f>LN(AF16)+$H$2*LN(AH16)+$H$4</f>
        <v>1.341269646352369</v>
      </c>
      <c r="AK16" s="2">
        <f>AK15+AK$4</f>
        <v>2.165</v>
      </c>
      <c r="AL16" s="12">
        <f>AL15</f>
        <v>0.5</v>
      </c>
      <c r="AM16" s="2">
        <f>AK16*AL16</f>
        <v>1.0825</v>
      </c>
      <c r="AN16" s="2">
        <f>LN(AK16)+$H$2*LN(AM16)+$H$4</f>
        <v>2.970603313690723</v>
      </c>
      <c r="AP16" s="4">
        <f>AP15+AP$4</f>
        <v>2.1325</v>
      </c>
      <c r="AQ16" s="11">
        <f>AQ15</f>
        <v>1</v>
      </c>
      <c r="AR16" s="4">
        <f>AP16*AQ16</f>
        <v>2.1325</v>
      </c>
      <c r="AS16" s="4">
        <f>LN(AP16)+$H$2*LN(AR16)+$H$4</f>
        <v>4.65053250134294</v>
      </c>
      <c r="AU16" s="2">
        <f>AU15+AU$4</f>
        <v>2.11625</v>
      </c>
      <c r="AV16" s="12">
        <f>AV15</f>
        <v>2</v>
      </c>
      <c r="AW16" s="2">
        <f>AU16*AV16</f>
        <v>4.2325</v>
      </c>
      <c r="AX16" s="2">
        <f>LN(AU16)+$H$2*LN(AW16)+$H$4</f>
        <v>6.356627742028092</v>
      </c>
    </row>
    <row r="17" spans="4:50" ht="13.5">
      <c r="D17" s="6">
        <f>D16*D$4</f>
        <v>2.0000000000000004</v>
      </c>
      <c r="E17" s="6">
        <f>E$1/D17^$E$2</f>
        <v>0.3789291416275994</v>
      </c>
      <c r="F17" s="6">
        <f>$D17*E17</f>
        <v>0.757858283255199</v>
      </c>
      <c r="G17" s="6">
        <f>LN(D17)+$H$2*LN(F17)+$H$4</f>
        <v>2</v>
      </c>
      <c r="H17" s="10">
        <f>E17*D17^$E$2</f>
        <v>0.9999999999999999</v>
      </c>
      <c r="I17" s="6"/>
      <c r="J17" s="6">
        <f>J16/D$4</f>
        <v>0.7252377242938964</v>
      </c>
      <c r="K17" s="6">
        <f>K$1/J17^$E$2</f>
        <v>0.9097071667483854</v>
      </c>
      <c r="L17" s="6">
        <f>$J17*K17</f>
        <v>0.6597539553864472</v>
      </c>
      <c r="M17" s="6">
        <f>LN(J17)+$H$2*LN(L17)+$H$4</f>
        <v>0.6390234468644014</v>
      </c>
      <c r="N17" s="10">
        <f>K17*J17^$E$2</f>
        <v>0.5801952342803254</v>
      </c>
      <c r="O17" s="10"/>
      <c r="P17" s="6">
        <f>P16+P$4</f>
        <v>3.974302729130549</v>
      </c>
      <c r="Q17" s="6">
        <f>R17/P17</f>
        <v>0.1258082320541757</v>
      </c>
      <c r="R17" s="6">
        <f>R16+R$4</f>
        <v>0.5</v>
      </c>
      <c r="S17" s="6">
        <f>LN(P17)+$H$2*LN(R17)+$H$4</f>
        <v>1.6469813672643792</v>
      </c>
      <c r="U17" s="6">
        <f>U16+U$4</f>
        <v>0.5538461538461547</v>
      </c>
      <c r="V17" s="6">
        <f>W17/U17</f>
        <v>1.805555555555553</v>
      </c>
      <c r="W17" s="6">
        <f>W16+W$4</f>
        <v>1</v>
      </c>
      <c r="X17" s="6">
        <f>LN(U17)+$H$2*LN(W17)+$H$4</f>
        <v>1.4091316685604744</v>
      </c>
      <c r="AA17" s="2">
        <f>AA16+AA$4</f>
        <v>4.640000000000001</v>
      </c>
      <c r="AB17" s="12">
        <f>AB16</f>
        <v>0.125</v>
      </c>
      <c r="AC17" s="2">
        <f>AA17*AB17</f>
        <v>0.5800000000000001</v>
      </c>
      <c r="AD17" s="2">
        <f>LN(AA17)+$H$2*LN(AC17)+$H$4</f>
        <v>2.172896427633984</v>
      </c>
      <c r="AF17" s="4">
        <f>AF16+AF$4</f>
        <v>2.52</v>
      </c>
      <c r="AG17" s="11">
        <f>AG16</f>
        <v>0.25</v>
      </c>
      <c r="AH17" s="4">
        <f>AF17*AG17</f>
        <v>0.63</v>
      </c>
      <c r="AI17" s="4">
        <f>LN(AF17)+$H$2*LN(AH17)+$H$4</f>
        <v>1.7691702525319348</v>
      </c>
      <c r="AK17" s="2">
        <f>AK16+AK$4</f>
        <v>2.46</v>
      </c>
      <c r="AL17" s="12">
        <f>AL16</f>
        <v>0.5</v>
      </c>
      <c r="AM17" s="2">
        <f>AK17*AL17</f>
        <v>1.23</v>
      </c>
      <c r="AN17" s="2">
        <f>LN(AK17)+$H$2*LN(AM17)+$H$4</f>
        <v>3.417696773405087</v>
      </c>
      <c r="AP17" s="4">
        <f>AP16+AP$4</f>
        <v>2.4299999999999997</v>
      </c>
      <c r="AQ17" s="11">
        <f>AQ16</f>
        <v>1</v>
      </c>
      <c r="AR17" s="4">
        <f>AP17*AQ17</f>
        <v>2.4299999999999997</v>
      </c>
      <c r="AS17" s="4">
        <f>LN(AP17)+$H$2*LN(AR17)+$H$4</f>
        <v>5.1076194007336</v>
      </c>
      <c r="AU17" s="2">
        <f>AU16+AU$4</f>
        <v>2.415</v>
      </c>
      <c r="AV17" s="12">
        <f>AV16</f>
        <v>2</v>
      </c>
      <c r="AW17" s="2">
        <f>AU17*AV17</f>
        <v>4.83</v>
      </c>
      <c r="AX17" s="2">
        <f>LN(AU17)+$H$2*LN(AW17)+$H$4</f>
        <v>6.818815456265741</v>
      </c>
    </row>
    <row r="18" spans="4:50" ht="13.5">
      <c r="D18" s="6">
        <f>D17*D$4</f>
        <v>2.181015465330516</v>
      </c>
      <c r="E18" s="6">
        <f>E$1/D18^$E$2</f>
        <v>0.33564312569506577</v>
      </c>
      <c r="F18" s="6">
        <f>$D18*E18</f>
        <v>0.7320428479728127</v>
      </c>
      <c r="G18" s="6">
        <f>LN(D18)+$H$2*LN(F18)+$H$4</f>
        <v>2</v>
      </c>
      <c r="H18" s="10">
        <f>E18*D18^$E$2</f>
        <v>1</v>
      </c>
      <c r="I18" s="6"/>
      <c r="J18" s="6">
        <f>J17/D$4</f>
        <v>0.6650459254620577</v>
      </c>
      <c r="K18" s="6">
        <f>K$1/J18^$E$2</f>
        <v>1.0270270100559629</v>
      </c>
      <c r="L18" s="6">
        <f>$J18*K18</f>
        <v>0.6830201283771978</v>
      </c>
      <c r="M18" s="6">
        <f>LN(J18)+$H$2*LN(L18)+$H$4</f>
        <v>0.6390234468644014</v>
      </c>
      <c r="N18" s="10">
        <f>K18*J18^$E$2</f>
        <v>0.5801952342803255</v>
      </c>
      <c r="O18" s="10"/>
      <c r="P18" s="6">
        <f>P17+P$4</f>
        <v>3.7639837890853194</v>
      </c>
      <c r="Q18" s="6">
        <f>R18/P18</f>
        <v>0.13283797912464027</v>
      </c>
      <c r="R18" s="6">
        <f>R17+R$4</f>
        <v>0.5</v>
      </c>
      <c r="S18" s="6">
        <f>LN(P18)+$H$2*LN(R18)+$H$4</f>
        <v>1.5926099634822524</v>
      </c>
      <c r="U18" s="6">
        <f>U17+U$4</f>
        <v>0.5910256410256419</v>
      </c>
      <c r="V18" s="6">
        <f>W18/U18</f>
        <v>1.691973969631234</v>
      </c>
      <c r="W18" s="6">
        <f>W17+W$4</f>
        <v>1</v>
      </c>
      <c r="X18" s="6">
        <f>LN(U18)+$H$2*LN(W18)+$H$4</f>
        <v>1.4741041233130128</v>
      </c>
      <c r="AA18" s="2">
        <f>AA17+AA$4</f>
        <v>5.170000000000001</v>
      </c>
      <c r="AB18" s="12">
        <f>AB17</f>
        <v>0.125</v>
      </c>
      <c r="AC18" s="2">
        <f>AA18*AB18</f>
        <v>0.6462500000000001</v>
      </c>
      <c r="AD18" s="2">
        <f>LN(AA18)+$H$2*LN(AC18)+$H$4</f>
        <v>2.5514505556215927</v>
      </c>
      <c r="AF18" s="4">
        <f>AF17+AF$4</f>
        <v>2.81</v>
      </c>
      <c r="AG18" s="11">
        <f>AG17</f>
        <v>0.25</v>
      </c>
      <c r="AH18" s="4">
        <f>AF18*AG18</f>
        <v>0.7025</v>
      </c>
      <c r="AI18" s="4">
        <f>LN(AF18)+$H$2*LN(AH18)+$H$4</f>
        <v>2.1504097889100637</v>
      </c>
      <c r="AK18" s="2">
        <f>AK17+AK$4</f>
        <v>2.755</v>
      </c>
      <c r="AL18" s="12">
        <f>AL17</f>
        <v>0.5</v>
      </c>
      <c r="AM18" s="2">
        <f>AK18*AL18</f>
        <v>1.3775</v>
      </c>
      <c r="AN18" s="2">
        <f>LN(AK18)+$H$2*LN(AM18)+$H$4</f>
        <v>3.814093097717209</v>
      </c>
      <c r="AP18" s="4">
        <f>AP17+AP$4</f>
        <v>2.7274999999999996</v>
      </c>
      <c r="AQ18" s="11">
        <f>AQ17</f>
        <v>1</v>
      </c>
      <c r="AR18" s="4">
        <f>AP18*AQ18</f>
        <v>2.7274999999999996</v>
      </c>
      <c r="AS18" s="4">
        <f>LN(AP18)+$H$2*LN(AR18)+$H$4</f>
        <v>5.511849035537811</v>
      </c>
      <c r="AU18" s="2">
        <f>AU17+AU$4</f>
        <v>2.71375</v>
      </c>
      <c r="AV18" s="12">
        <f>AV17</f>
        <v>2</v>
      </c>
      <c r="AW18" s="2">
        <f>AU18*AV18</f>
        <v>5.4275</v>
      </c>
      <c r="AX18" s="2">
        <f>LN(AU18)+$H$2*LN(AW18)+$H$4</f>
        <v>7.22702799913614</v>
      </c>
    </row>
    <row r="19" spans="4:50" ht="13.5">
      <c r="D19" s="6">
        <f>D18*D$4</f>
        <v>2.378414230005443</v>
      </c>
      <c r="E19" s="6">
        <f>E$1/D19^$E$2</f>
        <v>0.29730177875068015</v>
      </c>
      <c r="F19" s="6">
        <f>$D19*E19</f>
        <v>0.7071067811865475</v>
      </c>
      <c r="G19" s="6">
        <f>LN(D19)+$H$2*LN(F19)+$H$4</f>
        <v>2</v>
      </c>
      <c r="H19" s="10">
        <f>E19*D19^$E$2</f>
        <v>0.9999999999999999</v>
      </c>
      <c r="I19" s="6"/>
      <c r="J19" s="6">
        <f>J18/D$4</f>
        <v>0.6098498025654993</v>
      </c>
      <c r="K19" s="6">
        <f>K$1/J19^$E$2</f>
        <v>1.1594769371276505</v>
      </c>
      <c r="L19" s="6">
        <f>$J19*K19</f>
        <v>0.7071067811865475</v>
      </c>
      <c r="M19" s="6">
        <f>LN(J19)+$H$2*LN(L19)+$H$4</f>
        <v>0.6390234468644009</v>
      </c>
      <c r="N19" s="10">
        <f>K19*J19^$E$2</f>
        <v>0.5801952342803254</v>
      </c>
      <c r="O19" s="10"/>
      <c r="P19" s="6">
        <f>P18+P$4</f>
        <v>3.5536648490400897</v>
      </c>
      <c r="Q19" s="6">
        <f>R19/P19</f>
        <v>0.1406998187054863</v>
      </c>
      <c r="R19" s="6">
        <f>R18+R$4</f>
        <v>0.5</v>
      </c>
      <c r="S19" s="6">
        <f>LN(P19)+$H$2*LN(R19)+$H$4</f>
        <v>1.5351114714210359</v>
      </c>
      <c r="T19" s="6"/>
      <c r="U19" s="6">
        <f>U18+U$4</f>
        <v>0.6282051282051292</v>
      </c>
      <c r="V19" s="6">
        <f>W19/U19</f>
        <v>1.591836734693875</v>
      </c>
      <c r="W19" s="6">
        <f>W18+W$4</f>
        <v>1</v>
      </c>
      <c r="X19" s="6">
        <f>LN(U19)+$H$2*LN(W19)+$H$4</f>
        <v>1.5351114714210365</v>
      </c>
      <c r="Y19" s="6"/>
      <c r="Z19" s="6"/>
      <c r="AA19" s="2">
        <f>AA18+AA$4</f>
        <v>5.700000000000001</v>
      </c>
      <c r="AB19" s="12">
        <f>AB18</f>
        <v>0.125</v>
      </c>
      <c r="AC19" s="2">
        <f>AA19*AB19</f>
        <v>0.7125000000000001</v>
      </c>
      <c r="AD19" s="2">
        <f>LN(AA19)+$H$2*LN(AC19)+$H$4</f>
        <v>2.893027757742176</v>
      </c>
      <c r="AF19" s="4">
        <f>AF18+AF$4</f>
        <v>3.1</v>
      </c>
      <c r="AG19" s="11">
        <f>AG18</f>
        <v>0.25</v>
      </c>
      <c r="AH19" s="4">
        <f>AF19*AG19</f>
        <v>0.775</v>
      </c>
      <c r="AI19" s="4">
        <f>LN(AF19)+$H$2*LN(AH19)+$H$4</f>
        <v>2.494171487419125</v>
      </c>
      <c r="AK19" s="2">
        <f>AK18+AK$4</f>
        <v>3.05</v>
      </c>
      <c r="AL19" s="12">
        <f>AL18</f>
        <v>0.5</v>
      </c>
      <c r="AM19" s="2">
        <f>AK19*AL19</f>
        <v>1.525</v>
      </c>
      <c r="AN19" s="2">
        <f>LN(AK19)+$H$2*LN(AM19)+$H$4</f>
        <v>4.170127615767758</v>
      </c>
      <c r="AP19" s="4">
        <f>AP18+AP$4</f>
        <v>3.0249999999999995</v>
      </c>
      <c r="AQ19" s="11">
        <f>AQ18</f>
        <v>1</v>
      </c>
      <c r="AR19" s="4">
        <f>AP19*AQ19</f>
        <v>3.0249999999999995</v>
      </c>
      <c r="AS19" s="4">
        <f>LN(AP19)+$H$2*LN(AR19)+$H$4</f>
        <v>5.874188820189817</v>
      </c>
      <c r="AU19" s="2">
        <f>AU18+AU$4</f>
        <v>3.0125</v>
      </c>
      <c r="AV19" s="12">
        <f>AV18</f>
        <v>2</v>
      </c>
      <c r="AW19" s="2">
        <f>AU19*AV19</f>
        <v>6.025</v>
      </c>
      <c r="AX19" s="2">
        <f>LN(AU19)+$H$2*LN(AW19)+$H$4</f>
        <v>7.592563997258571</v>
      </c>
    </row>
    <row r="20" spans="4:50" ht="13.5">
      <c r="D20" s="6">
        <f>D19*D$4</f>
        <v>2.59367910930202</v>
      </c>
      <c r="E20" s="6">
        <f>E$1/D20^$E$2</f>
        <v>0.2633402589887089</v>
      </c>
      <c r="F20" s="6">
        <f>$D20*E20</f>
        <v>0.6830201283771977</v>
      </c>
      <c r="G20" s="6">
        <f>LN(D20)+$H$2*LN(F20)+$H$4</f>
        <v>2</v>
      </c>
      <c r="H20" s="10">
        <f>E20*D20^$E$2</f>
        <v>1</v>
      </c>
      <c r="I20" s="6"/>
      <c r="J20" s="6">
        <f>J19/D$4</f>
        <v>0.5592347347001333</v>
      </c>
      <c r="K20" s="6">
        <f>K$1/J20^$E$2</f>
        <v>1.3090081902107542</v>
      </c>
      <c r="L20" s="6">
        <f>$J20*K20</f>
        <v>0.7320428479728127</v>
      </c>
      <c r="M20" s="6">
        <f>LN(J20)+$H$2*LN(L20)+$H$4</f>
        <v>0.6390234468644014</v>
      </c>
      <c r="N20" s="10">
        <f>K20*J20^$E$2</f>
        <v>0.5801952342803254</v>
      </c>
      <c r="O20" s="10"/>
      <c r="P20" s="6">
        <f>P19+P$4</f>
        <v>3.34334590899486</v>
      </c>
      <c r="Q20" s="6">
        <f>R20/P20</f>
        <v>0.1495507834396709</v>
      </c>
      <c r="R20" s="6">
        <f>R19+R$4</f>
        <v>0.5</v>
      </c>
      <c r="S20" s="6">
        <f>LN(P20)+$H$2*LN(R20)+$H$4</f>
        <v>1.4741041233130123</v>
      </c>
      <c r="T20" s="6"/>
      <c r="U20" s="6">
        <f>U19+U$4</f>
        <v>0.6653846153846165</v>
      </c>
      <c r="V20" s="6">
        <f>W20/U20</f>
        <v>1.502890173410402</v>
      </c>
      <c r="W20" s="6">
        <f>W19+W$4</f>
        <v>1</v>
      </c>
      <c r="X20" s="6">
        <f>LN(U20)+$H$2*LN(W20)+$H$4</f>
        <v>1.5926099634822528</v>
      </c>
      <c r="Y20" s="6"/>
      <c r="Z20" s="6"/>
      <c r="AA20" s="2">
        <f>AA19+AA$4</f>
        <v>6.230000000000001</v>
      </c>
      <c r="AB20" s="12">
        <f>AB19</f>
        <v>0.125</v>
      </c>
      <c r="AC20" s="2">
        <f>AA20*AB20</f>
        <v>0.7787500000000002</v>
      </c>
      <c r="AD20" s="2">
        <f>LN(AA20)+$H$2*LN(AC20)+$H$4</f>
        <v>3.2042133105981767</v>
      </c>
      <c r="AF20" s="4">
        <f>AF19+AF$4</f>
        <v>3.39</v>
      </c>
      <c r="AG20" s="11">
        <f>AG19</f>
        <v>0.25</v>
      </c>
      <c r="AH20" s="4">
        <f>AF20*AG20</f>
        <v>0.8475</v>
      </c>
      <c r="AI20" s="4">
        <f>LN(AF20)+$H$2*LN(AH20)+$H$4</f>
        <v>2.8071688220735296</v>
      </c>
      <c r="AK20" s="2">
        <f>AK19+AK$4</f>
        <v>3.3449999999999998</v>
      </c>
      <c r="AL20" s="12">
        <f>AL19</f>
        <v>0.5</v>
      </c>
      <c r="AM20" s="2">
        <f>AK20*AL20</f>
        <v>1.6724999999999999</v>
      </c>
      <c r="AN20" s="2">
        <f>LN(AK20)+$H$2*LN(AM20)+$H$4</f>
        <v>4.493265476130808</v>
      </c>
      <c r="AP20" s="4">
        <f>AP19+AP$4</f>
        <v>3.3224999999999993</v>
      </c>
      <c r="AQ20" s="11">
        <f>AQ19</f>
        <v>1</v>
      </c>
      <c r="AR20" s="4">
        <f>AP20*AQ20</f>
        <v>3.3224999999999993</v>
      </c>
      <c r="AS20" s="4">
        <f>LN(AP20)+$H$2*LN(AR20)+$H$4</f>
        <v>6.202511290618421</v>
      </c>
      <c r="AU20" s="2">
        <f>AU19+AU$4</f>
        <v>3.3112500000000002</v>
      </c>
      <c r="AV20" s="12">
        <f>AV19</f>
        <v>2</v>
      </c>
      <c r="AW20" s="2">
        <f>AU20*AV20</f>
        <v>6.6225000000000005</v>
      </c>
      <c r="AX20" s="2">
        <f>LN(AU20)+$H$2*LN(AW20)+$H$4</f>
        <v>7.923508117014363</v>
      </c>
    </row>
    <row r="21" spans="4:50" ht="13.5">
      <c r="D21" s="6">
        <f>D20*D$4</f>
        <v>2.828427124746191</v>
      </c>
      <c r="E21" s="6">
        <f>E$1/D21^$E$2</f>
        <v>0.23325824788420177</v>
      </c>
      <c r="F21" s="6">
        <f>$D21*E21</f>
        <v>0.6597539553864471</v>
      </c>
      <c r="G21" s="6">
        <f>LN(D21)+$H$2*LN(F21)+$H$4</f>
        <v>2</v>
      </c>
      <c r="H21" s="10">
        <f>E21*D21^$E$2</f>
        <v>1</v>
      </c>
      <c r="I21" s="6"/>
      <c r="J21" s="6">
        <f>J20/D$4</f>
        <v>0.5128205128205139</v>
      </c>
      <c r="K21" s="6">
        <f>K$1/J21^$E$2</f>
        <v>1.4778236523476351</v>
      </c>
      <c r="L21" s="6">
        <f>$J21*K21</f>
        <v>0.7578582832551991</v>
      </c>
      <c r="M21" s="6">
        <f>LN(J21)+$H$2*LN(L21)+$H$4</f>
        <v>0.6390234468644014</v>
      </c>
      <c r="N21" s="10">
        <f>K21*J21^$E$2</f>
        <v>0.5801952342803254</v>
      </c>
      <c r="O21" s="10"/>
      <c r="P21" s="6">
        <f>P20+P$4</f>
        <v>3.1330269689496304</v>
      </c>
      <c r="Q21" s="6">
        <f>R21/P21</f>
        <v>0.15959007214279697</v>
      </c>
      <c r="R21" s="6">
        <f>R20+R$4</f>
        <v>0.5</v>
      </c>
      <c r="S21" s="6">
        <f>LN(P21)+$H$2*LN(R21)+$H$4</f>
        <v>1.409131668560474</v>
      </c>
      <c r="T21" s="6"/>
      <c r="U21" s="6">
        <f>U20+U$4</f>
        <v>0.7025641025641037</v>
      </c>
      <c r="V21" s="6">
        <f>W21/U21</f>
        <v>1.4233576642335743</v>
      </c>
      <c r="W21" s="6">
        <f>W20+W$4</f>
        <v>1</v>
      </c>
      <c r="X21" s="6">
        <f>LN(U21)+$H$2*LN(W21)+$H$4</f>
        <v>1.6469813672643798</v>
      </c>
      <c r="Y21" s="6"/>
      <c r="Z21" s="6"/>
      <c r="AA21" s="2">
        <f>AA20+AA$4</f>
        <v>6.760000000000002</v>
      </c>
      <c r="AB21" s="12">
        <f>AB20</f>
        <v>0.125</v>
      </c>
      <c r="AC21" s="2">
        <f>AA21*AB21</f>
        <v>0.8450000000000002</v>
      </c>
      <c r="AD21" s="2">
        <f>LN(AA21)+$H$2*LN(AC21)+$H$4</f>
        <v>3.4899762609924654</v>
      </c>
      <c r="AF21" s="4">
        <f>AF20+AF$4</f>
        <v>3.68</v>
      </c>
      <c r="AG21" s="11">
        <f>AG20</f>
        <v>0.25</v>
      </c>
      <c r="AH21" s="4">
        <f>AF21*AG21</f>
        <v>0.92</v>
      </c>
      <c r="AI21" s="4">
        <f>LN(AF21)+$H$2*LN(AH21)+$H$4</f>
        <v>3.094458729833212</v>
      </c>
      <c r="AK21" s="2">
        <f>AK20+AK$4</f>
        <v>3.6399999999999997</v>
      </c>
      <c r="AL21" s="12">
        <f>AL20</f>
        <v>0.5</v>
      </c>
      <c r="AM21" s="2">
        <f>AK21*AL21</f>
        <v>1.8199999999999998</v>
      </c>
      <c r="AN21" s="2">
        <f>LN(AK21)+$H$2*LN(AM21)+$H$4</f>
        <v>4.789074934370409</v>
      </c>
      <c r="AP21" s="4">
        <f>AP20+AP$4</f>
        <v>3.619999999999999</v>
      </c>
      <c r="AQ21" s="11">
        <f>AQ20</f>
        <v>1</v>
      </c>
      <c r="AR21" s="4">
        <f>AP21*AQ21</f>
        <v>3.619999999999999</v>
      </c>
      <c r="AS21" s="4">
        <f>LN(AP21)+$H$2*LN(AR21)+$H$4</f>
        <v>6.502659090431878</v>
      </c>
      <c r="AU21" s="2">
        <f>AU20+AU$4</f>
        <v>3.6100000000000003</v>
      </c>
      <c r="AV21" s="12">
        <f>AV20</f>
        <v>2</v>
      </c>
      <c r="AW21" s="2">
        <f>AU21*AV21</f>
        <v>7.220000000000001</v>
      </c>
      <c r="AX21" s="2">
        <f>LN(AU21)+$H$2*LN(AW21)+$H$4</f>
        <v>8.225845154606628</v>
      </c>
    </row>
    <row r="22" spans="4:50" ht="13.5">
      <c r="D22" s="6">
        <f>D21*D$4</f>
        <v>3.084421650815883</v>
      </c>
      <c r="E22" s="6">
        <f>E$1/D22^$E$2</f>
        <v>0.20661257953855286</v>
      </c>
      <c r="F22" s="6">
        <f>$D22*E22</f>
        <v>0.6372803136596311</v>
      </c>
      <c r="G22" s="6">
        <f>LN(D22)+$H$2*LN(F22)+$H$4</f>
        <v>2</v>
      </c>
      <c r="H22" s="10">
        <f>E22*D22^$E$2</f>
        <v>1</v>
      </c>
      <c r="I22" s="6"/>
      <c r="J22" s="6">
        <f>J21/D$4</f>
        <v>0.47025848369470413</v>
      </c>
      <c r="K22" s="6">
        <f>K$1/J22^$E$2</f>
        <v>1.668410300081071</v>
      </c>
      <c r="L22" s="6">
        <f>$J22*K22</f>
        <v>0.7845840978967508</v>
      </c>
      <c r="M22" s="6">
        <f>LN(J22)+$H$2*LN(L22)+$H$4</f>
        <v>0.6390234468644012</v>
      </c>
      <c r="N22" s="10">
        <f>K22*J22^$E$2</f>
        <v>0.5801952342803254</v>
      </c>
      <c r="O22" s="10"/>
      <c r="P22" s="6">
        <f>P21+P$4</f>
        <v>2.9227080289044007</v>
      </c>
      <c r="Q22" s="6">
        <f>R22/P22</f>
        <v>0.17107422125480964</v>
      </c>
      <c r="R22" s="6">
        <f>R21+R$4</f>
        <v>0.5</v>
      </c>
      <c r="S22" s="6">
        <f>LN(P22)+$H$2*LN(R22)+$H$4</f>
        <v>1.3396426422630467</v>
      </c>
      <c r="T22" s="6"/>
      <c r="U22" s="6">
        <f>U21+U$4</f>
        <v>0.739743589743591</v>
      </c>
      <c r="V22" s="6">
        <f>W22/U22</f>
        <v>1.3518197573656823</v>
      </c>
      <c r="W22" s="6">
        <f>W21+W$4</f>
        <v>1</v>
      </c>
      <c r="X22" s="6">
        <f>LN(U22)+$H$2*LN(W22)+$H$4</f>
        <v>1.6985483468244638</v>
      </c>
      <c r="Y22" s="6"/>
      <c r="Z22" s="6"/>
      <c r="AA22" s="2">
        <f>AA21+AA$4</f>
        <v>7.290000000000002</v>
      </c>
      <c r="AB22" s="12">
        <f>AB21</f>
        <v>0.125</v>
      </c>
      <c r="AC22" s="2">
        <f>AA22*AB22</f>
        <v>0.9112500000000002</v>
      </c>
      <c r="AD22" s="2">
        <f>LN(AA22)+$H$2*LN(AC22)+$H$4</f>
        <v>3.7541585568723947</v>
      </c>
      <c r="AF22" s="4">
        <f>AF21+AF$4</f>
        <v>3.97</v>
      </c>
      <c r="AG22" s="11">
        <f>AG21</f>
        <v>0.25</v>
      </c>
      <c r="AH22" s="4">
        <f>AF22*AG22</f>
        <v>0.9925</v>
      </c>
      <c r="AI22" s="4">
        <f>LN(AF22)+$H$2*LN(AH22)+$H$4</f>
        <v>3.35994542864712</v>
      </c>
      <c r="AK22" s="2">
        <f>AK21+AK$4</f>
        <v>3.9349999999999996</v>
      </c>
      <c r="AL22" s="12">
        <f>AL21</f>
        <v>0.5</v>
      </c>
      <c r="AM22" s="2">
        <f>AK22*AL22</f>
        <v>1.9674999999999998</v>
      </c>
      <c r="AN22" s="2">
        <f>LN(AK22)+$H$2*LN(AM22)+$H$4</f>
        <v>5.06182013514292</v>
      </c>
      <c r="AP22" s="4">
        <f>AP21+AP$4</f>
        <v>3.917499999999999</v>
      </c>
      <c r="AQ22" s="11">
        <f>AQ21</f>
        <v>1</v>
      </c>
      <c r="AR22" s="4">
        <f>AP22*AQ22</f>
        <v>3.917499999999999</v>
      </c>
      <c r="AS22" s="4">
        <f>LN(AP22)+$H$2*LN(AR22)+$H$4</f>
        <v>6.779087933368135</v>
      </c>
      <c r="AU22" s="2">
        <f>AU21+AU$4</f>
        <v>3.9087500000000004</v>
      </c>
      <c r="AV22" s="12">
        <f>AV21</f>
        <v>2</v>
      </c>
      <c r="AW22" s="2">
        <f>AU22*AV22</f>
        <v>7.817500000000001</v>
      </c>
      <c r="AX22" s="2">
        <f>LN(AU22)+$H$2*LN(AW22)+$H$4</f>
        <v>8.504129655664563</v>
      </c>
    </row>
    <row r="23" spans="1:50" ht="13.5">
      <c r="A23" s="8"/>
      <c r="D23" s="6">
        <f>D22*D$4</f>
        <v>3.3635856610148593</v>
      </c>
      <c r="E23" s="6">
        <f>E$1/D23^$E$2</f>
        <v>0.1830107119932031</v>
      </c>
      <c r="F23" s="6">
        <f>$D23*E23</f>
        <v>0.615572206672458</v>
      </c>
      <c r="G23" s="6">
        <f>LN(D23)+$H$2*LN(F23)+$H$4</f>
        <v>1.9999999999999998</v>
      </c>
      <c r="H23" s="10">
        <f>E23*D23^$E$2</f>
        <v>1</v>
      </c>
      <c r="I23" s="6"/>
      <c r="J23" s="6">
        <f>J22/D$4</f>
        <v>0.4312289308993416</v>
      </c>
      <c r="K23" s="6">
        <f>K$1/J23^$E$2</f>
        <v>1.8835758414034454</v>
      </c>
      <c r="L23" s="6">
        <f>$J23*K23</f>
        <v>0.8122523963562356</v>
      </c>
      <c r="M23" s="6">
        <f>LN(J23)+$H$2*LN(L23)+$H$4</f>
        <v>0.6390234468644014</v>
      </c>
      <c r="N23" s="10">
        <f>K23*J23^$E$2</f>
        <v>0.5801952342803254</v>
      </c>
      <c r="O23" s="10"/>
      <c r="P23" s="6">
        <f>P22+P$4</f>
        <v>2.712389088859171</v>
      </c>
      <c r="Q23" s="6">
        <f>R23/P23</f>
        <v>0.1843393346676157</v>
      </c>
      <c r="R23" s="6">
        <f>R22+R$4</f>
        <v>0.5</v>
      </c>
      <c r="S23" s="6">
        <f>LN(P23)+$H$2*LN(R23)+$H$4</f>
        <v>1.264961877730896</v>
      </c>
      <c r="T23" s="6"/>
      <c r="U23" s="6">
        <f>U22+U$4</f>
        <v>0.7769230769230783</v>
      </c>
      <c r="V23" s="6">
        <f>W23/U23</f>
        <v>1.287128712871285</v>
      </c>
      <c r="W23" s="6">
        <f>W22+W$4</f>
        <v>1</v>
      </c>
      <c r="X23" s="6">
        <f>LN(U23)+$H$2*LN(W23)+$H$4</f>
        <v>1.7475860663856788</v>
      </c>
      <c r="Y23" s="6"/>
      <c r="Z23" s="6"/>
      <c r="AA23" s="2">
        <f>AA22+AA$4</f>
        <v>7.820000000000002</v>
      </c>
      <c r="AB23" s="12">
        <f>AB22</f>
        <v>0.125</v>
      </c>
      <c r="AC23" s="2">
        <f>AA23*AB23</f>
        <v>0.9775000000000003</v>
      </c>
      <c r="AD23" s="2">
        <f>LN(AA23)+$H$2*LN(AC23)+$H$4</f>
        <v>3.9997920867506798</v>
      </c>
      <c r="AF23" s="4">
        <f>AF22+AF$4</f>
        <v>4.26</v>
      </c>
      <c r="AG23" s="11">
        <f>AG22</f>
        <v>0.25</v>
      </c>
      <c r="AH23" s="4">
        <f>AF23*AG23</f>
        <v>1.065</v>
      </c>
      <c r="AI23" s="4">
        <f>LN(AF23)+$H$2*LN(AH23)+$H$4</f>
        <v>3.60670615818475</v>
      </c>
      <c r="AK23" s="2">
        <f>AK22+AK$4</f>
        <v>4.2299999999999995</v>
      </c>
      <c r="AL23" s="12">
        <f>AL22</f>
        <v>0.5</v>
      </c>
      <c r="AM23" s="2">
        <f>AK23*AL23</f>
        <v>2.1149999999999998</v>
      </c>
      <c r="AN23" s="2">
        <f>LN(AK23)+$H$2*LN(AM23)+$H$4</f>
        <v>5.314839024303789</v>
      </c>
      <c r="AP23" s="4">
        <f>AP22+AP$4</f>
        <v>4.214999999999999</v>
      </c>
      <c r="AQ23" s="11">
        <f>AQ22</f>
        <v>1</v>
      </c>
      <c r="AR23" s="4">
        <f>AP23*AQ23</f>
        <v>4.214999999999999</v>
      </c>
      <c r="AS23" s="4">
        <f>LN(AP23)+$H$2*LN(AR23)+$H$4</f>
        <v>7.035273570088365</v>
      </c>
      <c r="AU23" s="2">
        <f>AU22+AU$4</f>
        <v>4.2075000000000005</v>
      </c>
      <c r="AV23" s="12">
        <f>AV22</f>
        <v>2</v>
      </c>
      <c r="AW23" s="2">
        <f>AU23*AV23</f>
        <v>8.415000000000001</v>
      </c>
      <c r="AX23" s="2">
        <f>LN(AU23)+$H$2*LN(AW23)+$H$4</f>
        <v>8.761908216189749</v>
      </c>
    </row>
    <row r="24" spans="1:50" ht="13.5">
      <c r="A24" s="8"/>
      <c r="D24" s="6">
        <f>D23*D$4</f>
        <v>3.668016172818686</v>
      </c>
      <c r="E24" s="6">
        <f>E$1/D24^$E$2</f>
        <v>0.16210494433137615</v>
      </c>
      <c r="F24" s="6">
        <f>$D24*E24</f>
        <v>0.5946035575013605</v>
      </c>
      <c r="G24" s="6">
        <f>LN(D24)+$H$2*LN(F24)+$H$4</f>
        <v>2</v>
      </c>
      <c r="H24" s="10">
        <f>E24*D24^$E$2</f>
        <v>1</v>
      </c>
      <c r="I24" s="6"/>
      <c r="J24" s="6">
        <f>J23/D$4</f>
        <v>0.39543867318152404</v>
      </c>
      <c r="K24" s="6">
        <f>K$1/J24^$E$2</f>
        <v>2.1264900786972487</v>
      </c>
      <c r="L24" s="6">
        <f>$J24*K24</f>
        <v>0.8408964152537146</v>
      </c>
      <c r="M24" s="6">
        <f>LN(J24)+$H$2*LN(L24)+$H$4</f>
        <v>0.6390234468644014</v>
      </c>
      <c r="N24" s="10">
        <f>K24*J24^$E$2</f>
        <v>0.5801952342803254</v>
      </c>
      <c r="O24" s="10"/>
      <c r="P24" s="6">
        <f>P23+P$4</f>
        <v>2.5020701488139414</v>
      </c>
      <c r="Q24" s="6">
        <f>R24/P24</f>
        <v>0.19983452511793703</v>
      </c>
      <c r="R24" s="6">
        <f>R23+R$4</f>
        <v>0.5</v>
      </c>
      <c r="S24" s="6">
        <f>LN(P24)+$H$2*LN(R24)+$H$4</f>
        <v>1.1842504973477237</v>
      </c>
      <c r="T24" s="6"/>
      <c r="U24" s="6">
        <f>U23+U$4</f>
        <v>0.8141025641025655</v>
      </c>
      <c r="V24" s="6">
        <f>W24/U24</f>
        <v>1.2283464566929112</v>
      </c>
      <c r="W24" s="6">
        <f>W23+W$4</f>
        <v>1</v>
      </c>
      <c r="X24" s="6">
        <f>LN(U24)+$H$2*LN(W24)+$H$4</f>
        <v>1.7943310792090559</v>
      </c>
      <c r="Y24" s="6"/>
      <c r="Z24" s="6"/>
      <c r="AA24" s="2">
        <f>AA23+AA$4</f>
        <v>8.350000000000001</v>
      </c>
      <c r="AB24" s="12">
        <f>AB23</f>
        <v>0.125</v>
      </c>
      <c r="AC24" s="2">
        <f>AA24*AB24</f>
        <v>1.0437500000000002</v>
      </c>
      <c r="AD24" s="2">
        <f>LN(AA24)+$H$2*LN(AC24)+$H$4</f>
        <v>4.229311531820085</v>
      </c>
      <c r="AF24" s="4">
        <f>AF23+AF$4</f>
        <v>4.55</v>
      </c>
      <c r="AG24" s="11">
        <f>AG23</f>
        <v>0.25</v>
      </c>
      <c r="AH24" s="4">
        <f>AF24*AG24</f>
        <v>1.1375</v>
      </c>
      <c r="AI24" s="4">
        <f>LN(AF24)+$H$2*LN(AH24)+$H$4</f>
        <v>3.8372094125702803</v>
      </c>
      <c r="AK24" s="2">
        <f>AK23+AK$4</f>
        <v>4.5249999999999995</v>
      </c>
      <c r="AL24" s="12">
        <f>AL23</f>
        <v>0.5</v>
      </c>
      <c r="AM24" s="2">
        <f>AK24*AL24</f>
        <v>2.2624999999999997</v>
      </c>
      <c r="AN24" s="2">
        <f>LN(AK24)+$H$2*LN(AM24)+$H$4</f>
        <v>5.55079356863175</v>
      </c>
      <c r="AP24" s="4">
        <f>AP23+AP$4</f>
        <v>4.512499999999999</v>
      </c>
      <c r="AQ24" s="11">
        <f>AQ23</f>
        <v>1</v>
      </c>
      <c r="AR24" s="4">
        <f>AP24*AQ24</f>
        <v>4.512499999999999</v>
      </c>
      <c r="AS24" s="4">
        <f>LN(AP24)+$H$2*LN(AR24)+$H$4</f>
        <v>7.273979632806498</v>
      </c>
      <c r="AU24" s="2">
        <f>AU23+AU$4</f>
        <v>4.5062500000000005</v>
      </c>
      <c r="AV24" s="12">
        <f>AV23</f>
        <v>2</v>
      </c>
      <c r="AW24" s="2">
        <f>AU24*AV24</f>
        <v>9.012500000000001</v>
      </c>
      <c r="AX24" s="2">
        <f>LN(AU24)+$H$2*LN(AW24)+$H$4</f>
        <v>9.001996578578792</v>
      </c>
    </row>
    <row r="25" spans="4:50" ht="13.5">
      <c r="D25" s="6">
        <f>D24*D$4</f>
        <v>4.000000000000002</v>
      </c>
      <c r="E25" s="6">
        <f>E$1/D25^$E$2</f>
        <v>0.1435872943746293</v>
      </c>
      <c r="F25" s="6">
        <f>$D25*E25</f>
        <v>0.5743491774985174</v>
      </c>
      <c r="G25" s="6">
        <f>LN(D25)+$H$2*LN(F25)+$H$4</f>
        <v>2</v>
      </c>
      <c r="H25" s="10">
        <f>E25*D25^$E$2</f>
        <v>1</v>
      </c>
      <c r="I25" s="6"/>
      <c r="J25" s="6">
        <f>J24/D$4</f>
        <v>0.3626188621469481</v>
      </c>
      <c r="K25" s="6">
        <f>K$1/J25^$E$2</f>
        <v>2.4007316060225823</v>
      </c>
      <c r="L25" s="6">
        <f>$J25*K25</f>
        <v>0.8705505632961241</v>
      </c>
      <c r="M25" s="6">
        <f>LN(J25)+$H$2*LN(L25)+$H$4</f>
        <v>0.6390234468644009</v>
      </c>
      <c r="N25" s="10">
        <f>K25*J25^$E$2</f>
        <v>0.5801952342803254</v>
      </c>
      <c r="O25" s="10"/>
      <c r="P25" s="6">
        <f>P24+P$4</f>
        <v>2.2917512087687117</v>
      </c>
      <c r="Q25" s="6">
        <f>R25/P25</f>
        <v>0.21817376951167172</v>
      </c>
      <c r="R25" s="6">
        <f>R24+R$4</f>
        <v>0.5</v>
      </c>
      <c r="S25" s="6">
        <f>LN(P25)+$H$2*LN(R25)+$H$4</f>
        <v>1.096448293903276</v>
      </c>
      <c r="T25" s="6"/>
      <c r="U25" s="6">
        <f>U24+U$4</f>
        <v>0.8512820512820528</v>
      </c>
      <c r="V25" s="6">
        <f>W25/U25</f>
        <v>1.1746987951807208</v>
      </c>
      <c r="W25" s="6">
        <f>W24+W$4</f>
        <v>1</v>
      </c>
      <c r="X25" s="6">
        <f>LN(U25)+$H$2*LN(W25)+$H$4</f>
        <v>1.8389882297927982</v>
      </c>
      <c r="Y25" s="6"/>
      <c r="Z25" s="6"/>
      <c r="AA25" s="2">
        <f>AA24+AA$4</f>
        <v>8.88</v>
      </c>
      <c r="AB25" s="12">
        <f>AB24</f>
        <v>0.125</v>
      </c>
      <c r="AC25" s="2">
        <f>AA25*AB25</f>
        <v>1.11</v>
      </c>
      <c r="AD25" s="2">
        <f>LN(AA25)+$H$2*LN(AC25)+$H$4</f>
        <v>4.444701595314686</v>
      </c>
      <c r="AF25" s="4">
        <f>AF24+AF$4</f>
        <v>4.84</v>
      </c>
      <c r="AG25" s="11">
        <f>AG24</f>
        <v>0.25</v>
      </c>
      <c r="AH25" s="4">
        <f>AF25*AG25</f>
        <v>1.21</v>
      </c>
      <c r="AI25" s="4">
        <f>LN(AF25)+$H$2*LN(AH25)+$H$4</f>
        <v>4.053465619750165</v>
      </c>
      <c r="AK25" s="2">
        <f>AK24+AK$4</f>
        <v>4.819999999999999</v>
      </c>
      <c r="AL25" s="12">
        <f>AL24</f>
        <v>0.5</v>
      </c>
      <c r="AM25" s="2">
        <f>AK25*AL25</f>
        <v>2.4099999999999997</v>
      </c>
      <c r="AN25" s="2">
        <f>LN(AK25)+$H$2*LN(AM25)+$H$4</f>
        <v>5.771840796818918</v>
      </c>
      <c r="AP25" s="4">
        <f>AP24+AP$4</f>
        <v>4.81</v>
      </c>
      <c r="AQ25" s="11">
        <f>AQ24</f>
        <v>1</v>
      </c>
      <c r="AR25" s="4">
        <f>AP25*AQ25</f>
        <v>4.81</v>
      </c>
      <c r="AS25" s="4">
        <f>LN(AP25)+$H$2*LN(AR25)+$H$4</f>
        <v>7.497439794411845</v>
      </c>
      <c r="AU25" s="2">
        <f>AU24+AU$4</f>
        <v>4.805000000000001</v>
      </c>
      <c r="AV25" s="12">
        <f>AV24</f>
        <v>2</v>
      </c>
      <c r="AW25" s="2">
        <f>AU25*AV25</f>
        <v>9.610000000000001</v>
      </c>
      <c r="AX25" s="2">
        <f>LN(AU25)+$H$2*LN(AW25)+$H$4</f>
        <v>9.22666759987776</v>
      </c>
    </row>
    <row r="26" spans="4:50" ht="13.5">
      <c r="D26" s="6">
        <f>D25*D$4</f>
        <v>4.3620309306610325</v>
      </c>
      <c r="E26" s="6">
        <f>E$1/D26^$E$2</f>
        <v>0.12718496151283573</v>
      </c>
      <c r="F26" s="6">
        <f>$D26*E26</f>
        <v>0.5547847360339224</v>
      </c>
      <c r="G26" s="6">
        <f>LN(D26)+$H$2*LN(F26)+$H$4</f>
        <v>1.9999999999999998</v>
      </c>
      <c r="H26" s="10">
        <f>E26*D26^$E$2</f>
        <v>0.9999999999999999</v>
      </c>
      <c r="I26" s="6"/>
      <c r="J26" s="6">
        <f>J25/D$4</f>
        <v>0.3325229627310287</v>
      </c>
      <c r="K26" s="6">
        <f>K$1/J26^$E$2</f>
        <v>2.7103405286925524</v>
      </c>
      <c r="L26" s="6">
        <f>$J26*K26</f>
        <v>0.9012504626108303</v>
      </c>
      <c r="M26" s="6">
        <f>LN(J26)+$H$2*LN(L26)+$H$4</f>
        <v>0.6390234468644012</v>
      </c>
      <c r="N26" s="10">
        <f>K26*J26^$E$2</f>
        <v>0.5801952342803254</v>
      </c>
      <c r="O26" s="10"/>
      <c r="P26" s="6">
        <f>P25+P$4</f>
        <v>2.081432268723482</v>
      </c>
      <c r="Q26" s="6">
        <f>R26/P26</f>
        <v>0.24021920266790334</v>
      </c>
      <c r="R26" s="6">
        <f>R25+R$4</f>
        <v>0.5</v>
      </c>
      <c r="S26" s="6">
        <f>LN(P26)+$H$2*LN(R26)+$H$4</f>
        <v>1.0001882960759851</v>
      </c>
      <c r="T26" s="6"/>
      <c r="U26" s="6">
        <f>U25+U$4</f>
        <v>0.8884615384615401</v>
      </c>
      <c r="V26" s="6">
        <f>W26/U26</f>
        <v>1.1255411255411234</v>
      </c>
      <c r="W26" s="6">
        <f>W25+W$4</f>
        <v>1</v>
      </c>
      <c r="X26" s="6">
        <f>LN(U26)+$H$2*LN(W26)+$H$4</f>
        <v>1.8817360795062676</v>
      </c>
      <c r="Y26" s="6"/>
      <c r="Z26" s="6"/>
      <c r="AA26" s="2">
        <f>AA25+AA$4</f>
        <v>9.41</v>
      </c>
      <c r="AB26" s="12">
        <f>AB25</f>
        <v>0.125</v>
      </c>
      <c r="AC26" s="2">
        <f>AA26*AB26</f>
        <v>1.17625</v>
      </c>
      <c r="AD26" s="2">
        <f>LN(AA26)+$H$2*LN(AC26)+$H$4</f>
        <v>4.647601483390919</v>
      </c>
      <c r="AF26" s="4">
        <f>AF25+AF$4</f>
        <v>5.13</v>
      </c>
      <c r="AG26" s="11">
        <f>AG25</f>
        <v>0.25</v>
      </c>
      <c r="AH26" s="4">
        <f>AF26*AG26</f>
        <v>1.2825</v>
      </c>
      <c r="AI26" s="4">
        <f>LN(AF26)+$H$2*LN(AH26)+$H$4</f>
        <v>4.257133904339647</v>
      </c>
      <c r="AK26" s="2">
        <f>AK25+AK$4</f>
        <v>5.114999999999999</v>
      </c>
      <c r="AL26" s="12">
        <f>AL25</f>
        <v>0.5</v>
      </c>
      <c r="AM26" s="2">
        <f>AK26*AL26</f>
        <v>2.5574999999999997</v>
      </c>
      <c r="AN26" s="2">
        <f>LN(AK26)+$H$2*LN(AM26)+$H$4</f>
        <v>5.979752946512701</v>
      </c>
      <c r="AP26" s="4">
        <f>AP25+AP$4</f>
        <v>5.1075</v>
      </c>
      <c r="AQ26" s="11">
        <f>AQ25</f>
        <v>1</v>
      </c>
      <c r="AR26" s="4">
        <f>AP26*AQ26</f>
        <v>5.1075</v>
      </c>
      <c r="AS26" s="4">
        <f>LN(AP26)+$H$2*LN(AR26)+$H$4</f>
        <v>7.707485166983742</v>
      </c>
      <c r="AU26" s="2">
        <f>AU25+AU$4</f>
        <v>5.103750000000001</v>
      </c>
      <c r="AV26" s="12">
        <f>AV25</f>
        <v>2</v>
      </c>
      <c r="AW26" s="2">
        <f>AU26*AV26</f>
        <v>10.207500000000001</v>
      </c>
      <c r="AX26" s="2">
        <f>LN(AU26)+$H$2*LN(AW26)+$H$4</f>
        <v>9.437782424180634</v>
      </c>
    </row>
    <row r="27" spans="4:50" ht="13.5">
      <c r="D27" s="6">
        <f>D26*D$4</f>
        <v>4.756828460010887</v>
      </c>
      <c r="E27" s="6">
        <f>E$1/D27^$E$2</f>
        <v>0.1126563078263537</v>
      </c>
      <c r="F27" s="6">
        <f>$D27*E27</f>
        <v>0.5358867312681465</v>
      </c>
      <c r="G27" s="6">
        <f>LN(D27)+$H$2*LN(F27)+$H$4</f>
        <v>1.9999999999999998</v>
      </c>
      <c r="H27" s="10">
        <f>E27*D27^$E$2</f>
        <v>1</v>
      </c>
      <c r="I27" s="6"/>
      <c r="J27" s="6">
        <f>J26/D$4</f>
        <v>0.3049249012827495</v>
      </c>
      <c r="K27" s="6">
        <f>K$1/J27^$E$2</f>
        <v>3.0598779817973227</v>
      </c>
      <c r="L27" s="6">
        <f>$J27*K27</f>
        <v>0.9330329915368074</v>
      </c>
      <c r="M27" s="6">
        <f>LN(J27)+$H$2*LN(L27)+$H$4</f>
        <v>0.6390234468644009</v>
      </c>
      <c r="N27" s="10">
        <f>K27*J27^$E$2</f>
        <v>0.5801952342803254</v>
      </c>
      <c r="O27" s="10"/>
      <c r="P27" s="6">
        <f>P26+P$4</f>
        <v>1.8711133286782524</v>
      </c>
      <c r="Q27" s="6">
        <f>R27/P27</f>
        <v>0.2672205859135204</v>
      </c>
      <c r="R27" s="6">
        <f>R26+R$4</f>
        <v>0.5</v>
      </c>
      <c r="S27" s="6">
        <f>LN(P27)+$H$2*LN(R27)+$H$4</f>
        <v>0.8936656652379817</v>
      </c>
      <c r="T27" s="6"/>
      <c r="U27" s="6">
        <f>U26+U$4</f>
        <v>0.9256410256410273</v>
      </c>
      <c r="V27" s="6">
        <f>W27/U27</f>
        <v>1.080332409972297</v>
      </c>
      <c r="W27" s="6">
        <f>W26+W$4</f>
        <v>1</v>
      </c>
      <c r="X27" s="6">
        <f>LN(U27)+$H$2*LN(W27)+$H$4</f>
        <v>1.9227312192091905</v>
      </c>
      <c r="Y27" s="6"/>
      <c r="Z27" s="6"/>
      <c r="AA27" s="2">
        <f>AA26+AA$4</f>
        <v>9.94</v>
      </c>
      <c r="AB27" s="12">
        <f>AB26</f>
        <v>0.125</v>
      </c>
      <c r="AC27" s="2">
        <f>AA27*AB27</f>
        <v>1.2425</v>
      </c>
      <c r="AD27" s="2">
        <f>LN(AA27)+$H$2*LN(AC27)+$H$4</f>
        <v>4.8393807181401</v>
      </c>
      <c r="AF27" s="4">
        <f>AF26+AF$4</f>
        <v>5.42</v>
      </c>
      <c r="AG27" s="11">
        <f>AG26</f>
        <v>0.25</v>
      </c>
      <c r="AH27" s="4">
        <f>AF27*AG27</f>
        <v>1.355</v>
      </c>
      <c r="AI27" s="4">
        <f>LN(AF27)+$H$2*LN(AH27)+$H$4</f>
        <v>4.449599451280715</v>
      </c>
      <c r="AK27" s="2">
        <f>AK26+AK$4</f>
        <v>5.409999999999999</v>
      </c>
      <c r="AL27" s="12">
        <f>AL26</f>
        <v>0.5</v>
      </c>
      <c r="AM27" s="2">
        <f>AK27*AL27</f>
        <v>2.7049999999999996</v>
      </c>
      <c r="AN27" s="2">
        <f>LN(AK27)+$H$2*LN(AM27)+$H$4</f>
        <v>6.176003873604502</v>
      </c>
      <c r="AP27" s="4">
        <f>AP26+AP$4</f>
        <v>5.405</v>
      </c>
      <c r="AQ27" s="11">
        <f>AQ26</f>
        <v>1</v>
      </c>
      <c r="AR27" s="4">
        <f>AP27*AQ27</f>
        <v>5.405</v>
      </c>
      <c r="AS27" s="4">
        <f>LN(AP27)+$H$2*LN(AR27)+$H$4</f>
        <v>7.905635578819101</v>
      </c>
      <c r="AU27" s="2">
        <f>AU26+AU$4</f>
        <v>5.402500000000001</v>
      </c>
      <c r="AV27" s="12">
        <f>AV26</f>
        <v>2</v>
      </c>
      <c r="AW27" s="2">
        <f>AU27*AV27</f>
        <v>10.805000000000001</v>
      </c>
      <c r="AX27" s="2">
        <f>LN(AU27)+$H$2*LN(AW27)+$H$4</f>
        <v>9.636884284296027</v>
      </c>
    </row>
    <row r="28" spans="4:50" ht="13.5">
      <c r="D28" s="6">
        <f>D27*D$4</f>
        <v>5.187358218604041</v>
      </c>
      <c r="E28" s="6">
        <f>E$1/D28^$E$2</f>
        <v>0.09978729829458119</v>
      </c>
      <c r="F28" s="6">
        <f>$D28*E28</f>
        <v>0.5176324619206888</v>
      </c>
      <c r="G28" s="6">
        <f>LN(D28)+$H$2*LN(F28)+$H$4</f>
        <v>2</v>
      </c>
      <c r="H28" s="10">
        <f>E28*D28^$E$2</f>
        <v>1</v>
      </c>
      <c r="I28" s="6"/>
      <c r="J28" s="6">
        <f>J27/D$4</f>
        <v>0.27961736735006654</v>
      </c>
      <c r="K28" s="6">
        <f>K$1/J28^$E$2</f>
        <v>3.454493324499201</v>
      </c>
      <c r="L28" s="6">
        <f>$J28*K28</f>
        <v>0.9659363289248457</v>
      </c>
      <c r="M28" s="6">
        <f>LN(J28)+$H$2*LN(L28)+$H$4</f>
        <v>0.6390234468644014</v>
      </c>
      <c r="N28" s="10">
        <f>K28*J28^$E$2</f>
        <v>0.5801952342803254</v>
      </c>
      <c r="O28" s="10"/>
      <c r="P28" s="6">
        <f>P27+P$4</f>
        <v>1.6607943886330228</v>
      </c>
      <c r="Q28" s="6">
        <f>R28/P28</f>
        <v>0.30106074744842026</v>
      </c>
      <c r="R28" s="6">
        <f>R27+R$4</f>
        <v>0.5</v>
      </c>
      <c r="S28" s="6">
        <f>LN(P28)+$H$2*LN(R28)+$H$4</f>
        <v>0.7744280838706041</v>
      </c>
      <c r="T28" s="6"/>
      <c r="U28" s="6">
        <f>U27+U$4</f>
        <v>0.9628205128205146</v>
      </c>
      <c r="V28" s="6">
        <f>W28/U28</f>
        <v>1.0386151797603176</v>
      </c>
      <c r="W28" s="6">
        <f>W27+W$4</f>
        <v>1</v>
      </c>
      <c r="X28" s="6">
        <f>LN(U28)+$H$2*LN(W28)+$H$4</f>
        <v>1.9621117320804993</v>
      </c>
      <c r="Y28" s="6"/>
      <c r="Z28" s="6"/>
      <c r="AA28" s="2">
        <f>AA27+AA$4</f>
        <v>10.469999999999999</v>
      </c>
      <c r="AB28" s="12">
        <f>AB27</f>
        <v>0.125</v>
      </c>
      <c r="AC28" s="2">
        <f>AA28*AB28</f>
        <v>1.3087499999999999</v>
      </c>
      <c r="AD28" s="2">
        <f>LN(AA28)+$H$2*LN(AC28)+$H$4</f>
        <v>5.021195232888969</v>
      </c>
      <c r="AF28" s="4">
        <f>AF27+AF$4</f>
        <v>5.71</v>
      </c>
      <c r="AG28" s="11">
        <f>AG27</f>
        <v>0.25</v>
      </c>
      <c r="AH28" s="4">
        <f>AF28*AG28</f>
        <v>1.4275</v>
      </c>
      <c r="AI28" s="4">
        <f>LN(AF28)+$H$2*LN(AH28)+$H$4</f>
        <v>4.63203068003799</v>
      </c>
      <c r="AK28" s="2">
        <f>AK27+AK$4</f>
        <v>5.704999999999999</v>
      </c>
      <c r="AL28" s="12">
        <f>AL27</f>
        <v>0.5</v>
      </c>
      <c r="AM28" s="2">
        <f>AK28*AL28</f>
        <v>2.8524999999999996</v>
      </c>
      <c r="AN28" s="2">
        <f>LN(AK28)+$H$2*LN(AM28)+$H$4</f>
        <v>6.361832490199273</v>
      </c>
      <c r="AP28" s="4">
        <f>AP27+AP$4</f>
        <v>5.702500000000001</v>
      </c>
      <c r="AQ28" s="11">
        <f>AQ27</f>
        <v>1</v>
      </c>
      <c r="AR28" s="4">
        <f>AP28*AQ28</f>
        <v>5.702500000000001</v>
      </c>
      <c r="AS28" s="4">
        <f>LN(AP28)+$H$2*LN(AR28)+$H$4</f>
        <v>8.093166363117422</v>
      </c>
      <c r="AU28" s="2">
        <f>AU27+AU$4</f>
        <v>5.701250000000001</v>
      </c>
      <c r="AV28" s="12">
        <f>AV27</f>
        <v>2</v>
      </c>
      <c r="AW28" s="2">
        <f>AU28*AV28</f>
        <v>11.402500000000002</v>
      </c>
      <c r="AX28" s="2">
        <f>LN(AU28)+$H$2*LN(AW28)+$H$4</f>
        <v>9.82526702305307</v>
      </c>
    </row>
    <row r="29" spans="4:50" ht="13.5">
      <c r="D29" s="6">
        <f>D28*D$4</f>
        <v>5.656854249492383</v>
      </c>
      <c r="E29" s="6">
        <f>E$1/D29^$E$2</f>
        <v>0.08838834764831839</v>
      </c>
      <c r="F29" s="6">
        <f>$D29*E29</f>
        <v>0.5</v>
      </c>
      <c r="G29" s="6">
        <f>LN(D29)+$H$2*LN(F29)+$H$4</f>
        <v>2</v>
      </c>
      <c r="H29" s="10">
        <f>E29*D29^$E$2</f>
        <v>1</v>
      </c>
      <c r="I29" s="6"/>
      <c r="J29" s="6">
        <f>J28/D$4</f>
        <v>0.25641025641025683</v>
      </c>
      <c r="K29" s="6">
        <f>K$1/J29^$E$2</f>
        <v>3.899999999999994</v>
      </c>
      <c r="L29" s="6">
        <f>$J29*K29</f>
        <v>1.0000000000000002</v>
      </c>
      <c r="M29" s="6">
        <f>LN(J29)+$H$2*LN(L29)+$H$4</f>
        <v>0.6390234468644014</v>
      </c>
      <c r="N29" s="10">
        <f>K29*J29^$E$2</f>
        <v>0.5801952342803254</v>
      </c>
      <c r="O29" s="10"/>
      <c r="P29" s="6">
        <f>P28+P$4</f>
        <v>1.450475448587793</v>
      </c>
      <c r="Q29" s="6">
        <f>R29/P29</f>
        <v>0.3447145558284411</v>
      </c>
      <c r="R29" s="6">
        <f>R28+R$4</f>
        <v>0.5</v>
      </c>
      <c r="S29" s="6">
        <f>LN(P29)+$H$2*LN(R29)+$H$4</f>
        <v>0.6390234468644014</v>
      </c>
      <c r="T29" s="6"/>
      <c r="U29" s="6">
        <f>U28+U$4</f>
        <v>1.0000000000000018</v>
      </c>
      <c r="V29" s="6">
        <f>W29/U29</f>
        <v>0.9999999999999982</v>
      </c>
      <c r="W29" s="6">
        <f>W28+W$4</f>
        <v>1</v>
      </c>
      <c r="X29" s="6">
        <f>LN(U29)+$H$2*LN(W29)+$H$4</f>
        <v>2.0000000000000018</v>
      </c>
      <c r="Y29" s="6"/>
      <c r="Z29" s="6"/>
      <c r="AA29" s="2">
        <f>AA28+AA$4</f>
        <v>10.999999999999998</v>
      </c>
      <c r="AB29" s="12">
        <f>AB28</f>
        <v>0.125</v>
      </c>
      <c r="AC29" s="2">
        <f>AA29*AB29</f>
        <v>1.3749999999999998</v>
      </c>
      <c r="AD29" s="2">
        <f>LN(AA29)+$H$2*LN(AC29)+$H$4</f>
        <v>5.194029600594707</v>
      </c>
      <c r="AF29" s="4">
        <f>AF28+AF$4</f>
        <v>6</v>
      </c>
      <c r="AG29" s="11">
        <f>AG28</f>
        <v>0.25</v>
      </c>
      <c r="AH29" s="4">
        <f>AF29*AG29</f>
        <v>1.5</v>
      </c>
      <c r="AI29" s="4">
        <f>LN(AF29)+$H$2*LN(AH29)+$H$4</f>
        <v>4.805422239498466</v>
      </c>
      <c r="AK29" s="2">
        <f>AK28+AK$4</f>
        <v>5.999999999999999</v>
      </c>
      <c r="AL29" s="12">
        <f>AL28</f>
        <v>0.5</v>
      </c>
      <c r="AM29" s="2">
        <f>AK29*AL29</f>
        <v>2.9999999999999996</v>
      </c>
      <c r="AN29" s="2">
        <f>LN(AK29)+$H$2*LN(AM29)+$H$4</f>
        <v>6.53829019089833</v>
      </c>
      <c r="AP29" s="4">
        <f>AP28+AP$4</f>
        <v>6.000000000000001</v>
      </c>
      <c r="AQ29" s="11">
        <f>AQ28</f>
        <v>1</v>
      </c>
      <c r="AR29" s="4">
        <f>AP29*AQ29</f>
        <v>6.000000000000001</v>
      </c>
      <c r="AS29" s="4">
        <f>LN(AP29)+$H$2*LN(AR29)+$H$4</f>
        <v>8.271158142298194</v>
      </c>
      <c r="AU29" s="2">
        <f>AU28+AU$4</f>
        <v>6.000000000000001</v>
      </c>
      <c r="AV29" s="12">
        <f>AV28</f>
        <v>2</v>
      </c>
      <c r="AW29" s="2">
        <f>AU29*AV29</f>
        <v>12.000000000000002</v>
      </c>
      <c r="AX29" s="2">
        <f>LN(AU29)+$H$2*LN(AW29)+$H$4</f>
        <v>10.004026093698057</v>
      </c>
    </row>
    <row r="30" spans="4:35" ht="13.5">
      <c r="D30" s="6"/>
      <c r="AF30" s="11"/>
      <c r="AG30" s="11"/>
      <c r="AH30" s="11"/>
      <c r="AI30" s="11"/>
    </row>
    <row r="31" spans="32:35" ht="13.5">
      <c r="AF31" s="11"/>
      <c r="AG31" s="11"/>
      <c r="AH31" s="11"/>
      <c r="AI31" s="11"/>
    </row>
    <row r="32" spans="6:48" ht="13.5">
      <c r="F32" s="8" t="s">
        <v>23</v>
      </c>
      <c r="Q32" s="8" t="s">
        <v>24</v>
      </c>
      <c r="AF32" s="11"/>
      <c r="AG32" s="11"/>
      <c r="AH32" s="11"/>
      <c r="AI32" s="11"/>
      <c r="AU32" s="12"/>
      <c r="AV32" s="12"/>
    </row>
    <row r="33" spans="6:48" ht="13.5">
      <c r="F33" s="8" t="s">
        <v>25</v>
      </c>
      <c r="Q33" s="8" t="s">
        <v>26</v>
      </c>
      <c r="AF33" s="11"/>
      <c r="AG33" s="11"/>
      <c r="AH33" s="11"/>
      <c r="AI33" s="11"/>
      <c r="AK33" s="12"/>
      <c r="AL33" s="12"/>
      <c r="AP33" s="12"/>
      <c r="AQ33" s="12"/>
      <c r="AU33" s="12"/>
      <c r="AV33" s="12"/>
    </row>
    <row r="34" spans="4:48" ht="13.5">
      <c r="D34" s="8" t="s">
        <v>27</v>
      </c>
      <c r="E34" s="9">
        <v>0.7</v>
      </c>
      <c r="K34" s="9">
        <v>0.85</v>
      </c>
      <c r="AF34" s="11"/>
      <c r="AG34" s="11"/>
      <c r="AH34" s="11"/>
      <c r="AI34" s="11"/>
      <c r="AK34" s="12"/>
      <c r="AL34" s="12"/>
      <c r="AP34" s="12"/>
      <c r="AQ34" s="12"/>
      <c r="AU34" s="2"/>
      <c r="AV34" s="2"/>
    </row>
    <row r="35" spans="4:48" ht="13.5">
      <c r="D35" s="8" t="s">
        <v>49</v>
      </c>
      <c r="E35" s="8">
        <v>0.9</v>
      </c>
      <c r="K35" s="8"/>
      <c r="AF35" s="4"/>
      <c r="AG35" s="4"/>
      <c r="AH35" s="11"/>
      <c r="AI35" s="11"/>
      <c r="AK35" s="2"/>
      <c r="AL35" s="2"/>
      <c r="AP35" s="2"/>
      <c r="AQ35" s="2"/>
      <c r="AU35" s="2"/>
      <c r="AV35" s="2"/>
    </row>
    <row r="36" spans="5:43" ht="13.5">
      <c r="E36" s="8">
        <f>(E34/E35)^(1/($E$2-1))</f>
        <v>0.5335054084039708</v>
      </c>
      <c r="K36" s="8"/>
      <c r="AF36" s="4"/>
      <c r="AG36" s="4"/>
      <c r="AH36" s="11"/>
      <c r="AI36" s="11"/>
      <c r="AK36" s="2"/>
      <c r="AL36" s="2"/>
      <c r="AP36" s="2"/>
      <c r="AQ36" s="2"/>
    </row>
    <row r="37" spans="4:35" ht="13.5">
      <c r="D37" s="8" t="s">
        <v>0</v>
      </c>
      <c r="E37" s="8">
        <f>$B$1*E35*E35</f>
        <v>1.62</v>
      </c>
      <c r="F37" s="8" t="s">
        <v>28</v>
      </c>
      <c r="Q37" s="8" t="s">
        <v>29</v>
      </c>
      <c r="AF37" s="11"/>
      <c r="AG37" s="11"/>
      <c r="AH37" s="11"/>
      <c r="AI37" s="11"/>
    </row>
    <row r="38" spans="4:21" ht="13.5">
      <c r="D38" s="8" t="s">
        <v>50</v>
      </c>
      <c r="E38" s="8">
        <f>E35/E37</f>
        <v>0.5555555555555556</v>
      </c>
      <c r="F38" s="8" t="s">
        <v>30</v>
      </c>
      <c r="Q38" s="8" t="s">
        <v>31</v>
      </c>
      <c r="U38" s="8" t="s">
        <v>32</v>
      </c>
    </row>
    <row r="39" spans="4:26" ht="13.5">
      <c r="D39" s="8" t="s">
        <v>4</v>
      </c>
      <c r="E39" s="8">
        <f>E37^(1/(E2-1))</f>
        <v>3.340315865782757</v>
      </c>
      <c r="U39" s="13">
        <f>(K34/E34)^(1-$E$3)</f>
        <v>0.5694681397673134</v>
      </c>
      <c r="Z39" s="13"/>
    </row>
    <row r="40" spans="4:5" ht="13.5">
      <c r="D40" s="8" t="s">
        <v>51</v>
      </c>
      <c r="E40" s="8">
        <f>E39^(1/20)</f>
        <v>1.062158617121717</v>
      </c>
    </row>
    <row r="41" spans="16:21" ht="13.5">
      <c r="P41" s="8" t="s">
        <v>52</v>
      </c>
      <c r="U41" s="8" t="s">
        <v>53</v>
      </c>
    </row>
    <row r="42" spans="4:23" ht="13.5">
      <c r="D42" s="8" t="s">
        <v>18</v>
      </c>
      <c r="E42" s="6" t="s">
        <v>19</v>
      </c>
      <c r="F42" s="8" t="s">
        <v>20</v>
      </c>
      <c r="I42" s="6"/>
      <c r="J42" s="6" t="s">
        <v>18</v>
      </c>
      <c r="K42" s="6" t="s">
        <v>19</v>
      </c>
      <c r="L42" s="8" t="s">
        <v>20</v>
      </c>
      <c r="P42" s="8" t="s">
        <v>18</v>
      </c>
      <c r="Q42" s="8" t="s">
        <v>19</v>
      </c>
      <c r="R42" s="8" t="s">
        <v>20</v>
      </c>
      <c r="U42" s="8" t="s">
        <v>18</v>
      </c>
      <c r="V42" s="8" t="s">
        <v>19</v>
      </c>
      <c r="W42" s="8" t="s">
        <v>20</v>
      </c>
    </row>
    <row r="43" spans="4:23" ht="13.5">
      <c r="D43" s="6">
        <f>E36</f>
        <v>0.5335054084039708</v>
      </c>
      <c r="E43" s="6">
        <f>E$34/D43^$E$2</f>
        <v>1.686955719328939</v>
      </c>
      <c r="F43" s="6">
        <f>$D43*E43</f>
        <v>0.8999999999999999</v>
      </c>
      <c r="G43" s="6"/>
      <c r="H43" s="6"/>
      <c r="I43" s="6"/>
      <c r="J43" s="6">
        <f>D63/U39</f>
        <v>3.1293701187582803</v>
      </c>
      <c r="K43" s="6">
        <f>K$34/J43^$E$2</f>
        <v>0.17209934675519917</v>
      </c>
      <c r="L43" s="6">
        <f>$J43*K43</f>
        <v>0.5385625531935401</v>
      </c>
      <c r="M43" s="6"/>
      <c r="P43" s="10">
        <f>D63</f>
        <v>1.7820765801726943</v>
      </c>
      <c r="Q43" s="10">
        <f>R43/P43</f>
        <v>0.3117461739504587</v>
      </c>
      <c r="R43" s="10">
        <f>F63</f>
        <v>0.5555555555555554</v>
      </c>
      <c r="U43" s="10">
        <f>D43</f>
        <v>0.5335054084039708</v>
      </c>
      <c r="V43" s="10">
        <f>W43/U43</f>
        <v>1.686955719328939</v>
      </c>
      <c r="W43" s="10">
        <f>F43</f>
        <v>0.8999999999999999</v>
      </c>
    </row>
    <row r="44" spans="4:23" ht="13.5">
      <c r="D44" s="6">
        <f>D43*$E$40</f>
        <v>0.5666673668173184</v>
      </c>
      <c r="E44" s="6">
        <f>E$34/D44^$E$2</f>
        <v>1.5503814213151266</v>
      </c>
      <c r="F44" s="6">
        <f>$D44*E44</f>
        <v>0.8785505575791344</v>
      </c>
      <c r="G44" s="6"/>
      <c r="H44" s="6"/>
      <c r="I44" s="6"/>
      <c r="J44" s="6">
        <f>J43/$E$40</f>
        <v>2.9462361537285098</v>
      </c>
      <c r="K44" s="6">
        <f>K$34/J44^$E$2</f>
        <v>0.1872597112620115</v>
      </c>
      <c r="L44" s="6">
        <f>$J44*K44</f>
        <v>0.5517113314569</v>
      </c>
      <c r="M44" s="6"/>
      <c r="P44" s="10">
        <f>P43/U39</f>
        <v>3.1293701187582803</v>
      </c>
      <c r="Q44" s="10">
        <f>R44/P44</f>
        <v>0.177529513759145</v>
      </c>
      <c r="R44" s="10">
        <f>$R43</f>
        <v>0.5555555555555554</v>
      </c>
      <c r="U44" s="10">
        <f>J63</f>
        <v>0.936848562980122</v>
      </c>
      <c r="V44" s="10">
        <f>W44/U44</f>
        <v>0.9606675353560808</v>
      </c>
      <c r="W44" s="10">
        <f>$W43</f>
        <v>0.8999999999999999</v>
      </c>
    </row>
    <row r="45" spans="4:13" ht="13.5">
      <c r="D45" s="6">
        <f>D44*$E$40</f>
        <v>0.6018906267066877</v>
      </c>
      <c r="E45" s="6">
        <f>E$34/D45^$E$2</f>
        <v>1.4248640459367137</v>
      </c>
      <c r="F45" s="6">
        <f>$D45*E45</f>
        <v>0.8576123135806752</v>
      </c>
      <c r="G45" s="6"/>
      <c r="H45" s="6"/>
      <c r="I45" s="6"/>
      <c r="J45" s="6">
        <f>J44/$E$40</f>
        <v>2.7738193771024022</v>
      </c>
      <c r="K45" s="6">
        <f>K$34/J45^$E$2</f>
        <v>0.20375556399880726</v>
      </c>
      <c r="L45" s="6">
        <f>$J45*K45</f>
        <v>0.5651811316123202</v>
      </c>
      <c r="M45" s="6"/>
    </row>
    <row r="46" spans="4:13" ht="13.5">
      <c r="D46" s="6">
        <f>D45*$E$40</f>
        <v>0.639303315721299</v>
      </c>
      <c r="E46" s="6">
        <f>E$34/D46^$E$2</f>
        <v>1.309508435466785</v>
      </c>
      <c r="F46" s="6">
        <f>$D46*E46</f>
        <v>0.8371730847589263</v>
      </c>
      <c r="G46" s="6"/>
      <c r="H46" s="6"/>
      <c r="I46" s="6"/>
      <c r="J46" s="6">
        <f>J45/$E$40</f>
        <v>2.611492607967553</v>
      </c>
      <c r="K46" s="6">
        <f>K$34/J46^$E$2</f>
        <v>0.2217045491562406</v>
      </c>
      <c r="L46" s="6">
        <f>$J46*K46</f>
        <v>0.5789797912743013</v>
      </c>
      <c r="M46" s="6"/>
    </row>
    <row r="47" spans="4:13" ht="13.5">
      <c r="D47" s="6">
        <f>D46*$E$40</f>
        <v>0.6790415257478634</v>
      </c>
      <c r="E47" s="6">
        <f>E$34/D47^$E$2</f>
        <v>1.203491903279333</v>
      </c>
      <c r="F47" s="6">
        <f>$D47*E47</f>
        <v>0.8172209782279982</v>
      </c>
      <c r="G47" s="6"/>
      <c r="H47" s="6"/>
      <c r="I47" s="6"/>
      <c r="J47" s="6">
        <f>J46/$E$40</f>
        <v>2.458665368685035</v>
      </c>
      <c r="K47" s="6">
        <f>K$34/J47^$E$2</f>
        <v>0.24123467429267176</v>
      </c>
      <c r="L47" s="6">
        <f>$J47*K47</f>
        <v>0.5931153394094061</v>
      </c>
      <c r="M47" s="6"/>
    </row>
    <row r="48" spans="4:13" ht="13.5">
      <c r="D48" s="6">
        <f>D47*$E$40</f>
        <v>0.7212498079565713</v>
      </c>
      <c r="E48" s="6">
        <f>E$34/D48^$E$2</f>
        <v>1.1060583666592572</v>
      </c>
      <c r="F48" s="6">
        <f>$D48*E48</f>
        <v>0.7977443845417482</v>
      </c>
      <c r="G48" s="6"/>
      <c r="H48" s="6"/>
      <c r="I48" s="6"/>
      <c r="J48" s="6">
        <f>J47/$E$40</f>
        <v>2.3147817369760006</v>
      </c>
      <c r="K48" s="6">
        <f>K$34/J48^$E$2</f>
        <v>0.26248522325124046</v>
      </c>
      <c r="L48" s="6">
        <f>$J48*K48</f>
        <v>0.6075960010080397</v>
      </c>
      <c r="M48" s="6"/>
    </row>
    <row r="49" spans="4:13" ht="13.5">
      <c r="D49" s="6">
        <f>D48*$E$40</f>
        <v>0.7660816986184558</v>
      </c>
      <c r="E49" s="6">
        <f>E$34/D49^$E$2</f>
        <v>1.0165129546143679</v>
      </c>
      <c r="F49" s="6">
        <f>$D49*E49</f>
        <v>0.7787319709386401</v>
      </c>
      <c r="G49" s="6"/>
      <c r="H49" s="6"/>
      <c r="I49" s="6"/>
      <c r="J49" s="6">
        <f>J48/$E$40</f>
        <v>2.1793183237063927</v>
      </c>
      <c r="K49" s="6">
        <f>K$34/J49^$E$2</f>
        <v>0.2856077494965099</v>
      </c>
      <c r="L49" s="6">
        <f>$J49*K49</f>
        <v>0.6224302018702893</v>
      </c>
      <c r="M49" s="6"/>
    </row>
    <row r="50" spans="4:13" ht="13.5">
      <c r="D50" s="6">
        <f>D49*$E$40</f>
        <v>0.8137002776068349</v>
      </c>
      <c r="E50" s="6">
        <f>E$34/D50^$E$2</f>
        <v>0.9342170522336998</v>
      </c>
      <c r="F50" s="6">
        <f>$D50*E50</f>
        <v>0.7601726747476005</v>
      </c>
      <c r="G50" s="6"/>
      <c r="H50" s="6"/>
      <c r="I50" s="6"/>
      <c r="J50" s="6">
        <f>J49/$E$40</f>
        <v>2.0517823690137758</v>
      </c>
      <c r="K50" s="6">
        <f>K$34/J50^$E$2</f>
        <v>0.3107671569549036</v>
      </c>
      <c r="L50" s="6">
        <f>$J50*K50</f>
        <v>0.637626573508608</v>
      </c>
      <c r="M50" s="6"/>
    </row>
    <row r="51" spans="4:28" ht="13.5">
      <c r="D51" s="6">
        <f>D50*$E$40</f>
        <v>0.8642787616144331</v>
      </c>
      <c r="E51" s="6">
        <f>E$34/D51^$E$2</f>
        <v>0.858583746249767</v>
      </c>
      <c r="F51" s="6">
        <f>$D51*E51</f>
        <v>0.7420556969510292</v>
      </c>
      <c r="G51" s="6"/>
      <c r="H51" s="6"/>
      <c r="I51" s="6"/>
      <c r="J51" s="6">
        <f>J50/$E$40</f>
        <v>1.9317099498507895</v>
      </c>
      <c r="K51" s="6">
        <f>K$34/J51^$E$2</f>
        <v>0.33814287606721194</v>
      </c>
      <c r="L51" s="6">
        <f>$J51*K51</f>
        <v>0.6531939581701957</v>
      </c>
      <c r="M51" s="6"/>
      <c r="P51" s="5"/>
      <c r="Q51" s="5"/>
      <c r="R51" s="5"/>
      <c r="U51" s="6"/>
      <c r="V51" s="6"/>
      <c r="W51" s="6"/>
      <c r="Z51" s="6"/>
      <c r="AA51" s="6"/>
      <c r="AB51" s="6"/>
    </row>
    <row r="52" spans="4:28" ht="13.5">
      <c r="D52" s="6">
        <f>D51*$E$40</f>
        <v>0.9180011342440564</v>
      </c>
      <c r="E52" s="6">
        <f>E$34/D52^$E$2</f>
        <v>0.7890736393236782</v>
      </c>
      <c r="F52" s="6">
        <f>$D52*E52</f>
        <v>0.724370495901222</v>
      </c>
      <c r="G52" s="6"/>
      <c r="H52" s="6"/>
      <c r="I52" s="6"/>
      <c r="J52" s="6">
        <f>J51/$E$40</f>
        <v>1.8186642924250052</v>
      </c>
      <c r="K52" s="6">
        <f>K$34/J52^$E$2</f>
        <v>0.36793014344047364</v>
      </c>
      <c r="L52" s="6">
        <f>$J52*K52</f>
        <v>0.6691414139819997</v>
      </c>
      <c r="M52" s="6"/>
      <c r="U52" s="6"/>
      <c r="V52" s="6"/>
      <c r="W52" s="6"/>
      <c r="Z52" s="6"/>
      <c r="AA52" s="6"/>
      <c r="AB52" s="6"/>
    </row>
    <row r="53" spans="4:13" ht="13.5">
      <c r="D53" s="6">
        <f>D52*$E$40</f>
        <v>0.9750628152648346</v>
      </c>
      <c r="E53" s="6">
        <f>E$34/D53^$E$2</f>
        <v>0.7251910032016673</v>
      </c>
      <c r="F53" s="6">
        <f>$D53*E53</f>
        <v>0.7071067811865475</v>
      </c>
      <c r="G53" s="6"/>
      <c r="H53" s="6"/>
      <c r="I53" s="6"/>
      <c r="J53" s="6">
        <f>J52/$E$40</f>
        <v>1.7122341833965435</v>
      </c>
      <c r="K53" s="6">
        <f>K$34/J53^$E$2</f>
        <v>0.40034139422538007</v>
      </c>
      <c r="L53" s="6">
        <f>$J53*K53</f>
        <v>0.6854782202213273</v>
      </c>
      <c r="M53" s="6"/>
    </row>
    <row r="54" spans="4:13" ht="13.5">
      <c r="D54" s="6">
        <f>D53*$E$40</f>
        <v>1.0356713714685049</v>
      </c>
      <c r="E54" s="6">
        <f>E$34/D54^$E$2</f>
        <v>0.6664802433083379</v>
      </c>
      <c r="F54" s="6">
        <f>$D54*E54</f>
        <v>0.6902545076438091</v>
      </c>
      <c r="G54" s="6"/>
      <c r="H54" s="6"/>
      <c r="I54" s="6"/>
      <c r="J54" s="6">
        <f>J53/$E$40</f>
        <v>1.612032474054044</v>
      </c>
      <c r="K54" s="6">
        <f>K$34/J54^$E$2</f>
        <v>0.4356077771492819</v>
      </c>
      <c r="L54" s="6">
        <f>$J54*K54</f>
        <v>0.7022138827151395</v>
      </c>
      <c r="M54" s="6"/>
    </row>
    <row r="55" spans="4:13" ht="13.5">
      <c r="D55" s="6">
        <f>D54*$E$40</f>
        <v>1.1000472717115393</v>
      </c>
      <c r="E55" s="6">
        <f>E$34/D55^$E$2</f>
        <v>0.612522649563008</v>
      </c>
      <c r="F55" s="6">
        <f>$D55*E55</f>
        <v>0.6738038695133102</v>
      </c>
      <c r="G55" s="6"/>
      <c r="H55" s="6"/>
      <c r="I55" s="6"/>
      <c r="J55" s="6">
        <f>J54/$E$40</f>
        <v>1.5176946720277982</v>
      </c>
      <c r="K55" s="6">
        <f>K$34/J55^$E$2</f>
        <v>0.47398080300962486</v>
      </c>
      <c r="L55" s="6">
        <f>$J55*K55</f>
        <v>0.719358139371165</v>
      </c>
      <c r="M55" s="6"/>
    </row>
    <row r="56" spans="4:13" ht="13.5">
      <c r="D56" s="6">
        <f>D55*$E$40</f>
        <v>1.1684246888896461</v>
      </c>
      <c r="E56" s="6">
        <f>E$34/D56^$E$2</f>
        <v>0.562933410246812</v>
      </c>
      <c r="F56" s="6">
        <f>$D56*E56</f>
        <v>0.6577452947332189</v>
      </c>
      <c r="G56" s="6"/>
      <c r="H56" s="6"/>
      <c r="I56" s="6"/>
      <c r="J56" s="6">
        <f>J55/$E$40</f>
        <v>1.4288776154172833</v>
      </c>
      <c r="K56" s="6">
        <f>K$34/J56^$E$2</f>
        <v>0.5157341383844463</v>
      </c>
      <c r="L56" s="6">
        <f>$J56*K56</f>
        <v>0.7369209658440548</v>
      </c>
      <c r="M56" s="6"/>
    </row>
    <row r="57" spans="4:13" ht="13.5">
      <c r="D57" s="6">
        <f>D56*$E$40</f>
        <v>1.241052351761899</v>
      </c>
      <c r="E57" s="6">
        <f>E$34/D57^$E$2</f>
        <v>0.5173588676242211</v>
      </c>
      <c r="F57" s="6">
        <f>$D57*E57</f>
        <v>0.6420694393699126</v>
      </c>
      <c r="G57" s="6"/>
      <c r="H57" s="6"/>
      <c r="I57" s="6"/>
      <c r="J57" s="6">
        <f>J56/$E$40</f>
        <v>1.3452582245101181</v>
      </c>
      <c r="K57" s="6">
        <f>K$34/J57^$E$2</f>
        <v>0.5611655573522164</v>
      </c>
      <c r="L57" s="6">
        <f>$J57*K57</f>
        <v>0.7549125813398735</v>
      </c>
      <c r="M57" s="6"/>
    </row>
    <row r="58" spans="4:13" ht="13.5">
      <c r="D58" s="6">
        <f>D57*$E$40</f>
        <v>1.3181944497230733</v>
      </c>
      <c r="E58" s="6">
        <f>E$34/D58^$E$2</f>
        <v>0.47547399574678595</v>
      </c>
      <c r="F58" s="6">
        <f>$D58*E58</f>
        <v>0.6267671821810654</v>
      </c>
      <c r="G58" s="6"/>
      <c r="H58" s="6"/>
      <c r="I58" s="6"/>
      <c r="J58" s="6">
        <f>J57/$E$40</f>
        <v>1.2665323265517128</v>
      </c>
      <c r="K58" s="6">
        <f>K$34/J58^$E$2</f>
        <v>0.6105990651401887</v>
      </c>
      <c r="L58" s="6">
        <f>$J58*K58</f>
        <v>0.773343454562304</v>
      </c>
      <c r="M58" s="6"/>
    </row>
    <row r="59" spans="4:13" ht="13.5">
      <c r="D59" s="6">
        <f>D58*$E$40</f>
        <v>1.4001315938153822</v>
      </c>
      <c r="E59" s="6">
        <f>E$34/D59^$E$2</f>
        <v>0.4369800824514378</v>
      </c>
      <c r="F59" s="6">
        <f>$D59*E59</f>
        <v>0.6118296193083088</v>
      </c>
      <c r="G59" s="6"/>
      <c r="H59" s="6"/>
      <c r="I59" s="6"/>
      <c r="J59" s="6">
        <f>J58/$E$40</f>
        <v>1.19241354929061</v>
      </c>
      <c r="K59" s="6">
        <f>K$34/J59^$E$2</f>
        <v>0.6643872088465764</v>
      </c>
      <c r="L59" s="6">
        <f>$J59*K59</f>
        <v>0.792224309804028</v>
      </c>
      <c r="M59" s="6"/>
    </row>
    <row r="60" spans="4:13" ht="13.5">
      <c r="D60" s="6">
        <f>D59*$E$40</f>
        <v>1.487161837475372</v>
      </c>
      <c r="E60" s="6">
        <f>E$34/D60^$E$2</f>
        <v>0.40160259902195955</v>
      </c>
      <c r="F60" s="6">
        <f>$D60*E60</f>
        <v>0.5972480590963823</v>
      </c>
      <c r="G60" s="6"/>
      <c r="H60" s="6"/>
      <c r="I60" s="6"/>
      <c r="J60" s="6">
        <f>J59/$E$40</f>
        <v>1.122632279274694</v>
      </c>
      <c r="K60" s="6">
        <f>K$34/J60^$E$2</f>
        <v>0.7229135917160306</v>
      </c>
      <c r="L60" s="6">
        <f>$J60*K60</f>
        <v>0.8115661331868229</v>
      </c>
      <c r="M60" s="6"/>
    </row>
    <row r="61" spans="4:13" ht="13.5">
      <c r="D61" s="6">
        <f>D60*$E$40</f>
        <v>1.5796017607290327</v>
      </c>
      <c r="E61" s="6">
        <f>E$34/D61^$E$2</f>
        <v>0.36908924232059614</v>
      </c>
      <c r="F61" s="6">
        <f>$D61*E61</f>
        <v>0.5830140170357583</v>
      </c>
      <c r="G61" s="6"/>
      <c r="H61" s="6"/>
      <c r="I61" s="6"/>
      <c r="J61" s="6">
        <f>J60/$E$40</f>
        <v>1.056934681108977</v>
      </c>
      <c r="K61" s="6">
        <f>K$34/J61^$E$2</f>
        <v>0.7865956088995898</v>
      </c>
      <c r="L61" s="6">
        <f>$J61*K61</f>
        <v>0.8313801790540095</v>
      </c>
      <c r="M61" s="6"/>
    </row>
    <row r="62" spans="4:13" ht="12.75">
      <c r="D62" s="6">
        <f>D61*$E$40</f>
        <v>1.6777876217789787</v>
      </c>
      <c r="E62" s="6">
        <f>E$34/D62^$E$2</f>
        <v>0.3392081354267901</v>
      </c>
      <c r="F62" s="6">
        <f>$D62*E62</f>
        <v>0.569119210825796</v>
      </c>
      <c r="G62" s="6"/>
      <c r="H62" s="6"/>
      <c r="I62" s="6"/>
      <c r="J62" s="6">
        <f>J61/$E$40</f>
        <v>0.9950817741074341</v>
      </c>
      <c r="K62" s="6">
        <f>K$34/J62^$E$2</f>
        <v>0.8558874242098389</v>
      </c>
      <c r="L62" s="6">
        <f>$J62*K62</f>
        <v>0.8516779765189686</v>
      </c>
      <c r="M62" s="6"/>
    </row>
    <row r="63" spans="4:13" ht="12.75">
      <c r="D63" s="6">
        <f>D62*$E$40</f>
        <v>1.7820765801726943</v>
      </c>
      <c r="E63" s="6">
        <f>E$34/D63^$E$2</f>
        <v>0.3117461739504587</v>
      </c>
      <c r="F63" s="6">
        <f>$D63*E63</f>
        <v>0.5555555555555554</v>
      </c>
      <c r="G63" s="6"/>
      <c r="H63" s="6"/>
      <c r="I63" s="6"/>
      <c r="J63" s="6">
        <f>J62/$E$40</f>
        <v>0.936848562980122</v>
      </c>
      <c r="K63" s="6">
        <f>K$34/J63^$E$2</f>
        <v>0.9312832091007299</v>
      </c>
      <c r="L63" s="6">
        <f>$J63*K63</f>
        <v>0.8724713361735353</v>
      </c>
      <c r="M63" s="6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8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8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2013-03-13T17:27:30Z</dcterms:created>
  <dcterms:modified xsi:type="dcterms:W3CDTF">2013-06-09T04:06:47Z</dcterms:modified>
  <cp:category/>
  <cp:version/>
  <cp:contentType/>
  <cp:contentStatus/>
</cp:coreProperties>
</file>