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15" activeTab="3"/>
  </bookViews>
  <sheets>
    <sheet name="tidal-stress" sheetId="1" r:id="rId1"/>
    <sheet name="non-retrograde" sheetId="2" r:id="rId2"/>
    <sheet name="scaling-laws" sheetId="3" r:id="rId3"/>
    <sheet name="ssExport" sheetId="4" r:id="rId4"/>
  </sheets>
  <definedNames>
    <definedName name="SHEET_TITLE" localSheetId="0">"tidal-stress"</definedName>
    <definedName name="bbx" localSheetId="1">$F$9</definedName>
    <definedName name="SHEET_TITLE" localSheetId="1">"non-retrograde"</definedName>
    <definedName name="Gee" localSheetId="1">$F$17</definedName>
    <definedName name="yom" localSheetId="1">$C$11</definedName>
    <definedName name="G" localSheetId="1">$C$8</definedName>
    <definedName name="Re" localSheetId="1">$F$4</definedName>
    <definedName name="mom" localSheetId="1">$C$15</definedName>
    <definedName name="SHEET_TITLE" localSheetId="2">"scaling-laws"</definedName>
    <definedName name="SHEET_TITLE" localSheetId="3">"ssExport"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<sst xmlns="http://schemas.openxmlformats.org/spreadsheetml/2006/main" count="256" uniqueCount="80">
  <si>
    <t>tidal stress per mass</t>
  </si>
  <si>
    <t>ratio</t>
  </si>
  <si>
    <t>earth:</t>
  </si>
  <si>
    <t>kg</t>
  </si>
  <si>
    <t>center to surface:</t>
  </si>
  <si>
    <t>m</t>
  </si>
  <si>
    <t>moon:</t>
  </si>
  <si>
    <t>center to center:</t>
  </si>
  <si>
    <t>sun:</t>
  </si>
  <si>
    <t>km</t>
  </si>
  <si>
    <t>million km</t>
  </si>
  <si>
    <t>big G:</t>
  </si>
  <si>
    <t>m^3/kg/s/s</t>
  </si>
  <si>
    <t>solar year</t>
  </si>
  <si>
    <t>s</t>
  </si>
  <si>
    <t>sidereal year</t>
  </si>
  <si>
    <t>yearly omega:</t>
  </si>
  <si>
    <t>radian/s</t>
  </si>
  <si>
    <t>moon yearly velocity:</t>
  </si>
  <si>
    <t>m/s</t>
  </si>
  <si>
    <t>day:</t>
  </si>
  <si>
    <t>syzygy month</t>
  </si>
  <si>
    <t>sidereal month:</t>
  </si>
  <si>
    <t>days</t>
  </si>
  <si>
    <t>monthly omega:</t>
  </si>
  <si>
    <t>moon monthly velocity:</t>
  </si>
  <si>
    <t>r minus</t>
  </si>
  <si>
    <t>r mean</t>
  </si>
  <si>
    <t>r plus</t>
  </si>
  <si>
    <t>distance to barycenter:</t>
  </si>
  <si>
    <t>distance to other:</t>
  </si>
  <si>
    <t>solar:</t>
  </si>
  <si>
    <t>slosh:</t>
  </si>
  <si>
    <t>gravitational:</t>
  </si>
  <si>
    <t>both:</t>
  </si>
  <si>
    <t>ratio to radius:</t>
  </si>
  <si>
    <t>lunar</t>
  </si>
  <si>
    <t>../img48/moon-orbit-x8.png</t>
  </si>
  <si>
    <t>../img48/moon-orbit-accel.png</t>
  </si>
  <si>
    <t>../img48/moon-orbit-x1.png</t>
  </si>
  <si>
    <t>earth to center</t>
  </si>
  <si>
    <t>center to surface</t>
  </si>
  <si>
    <t>density</t>
  </si>
  <si>
    <t>distance in earth radii</t>
  </si>
  <si>
    <t>baseball:</t>
  </si>
  <si>
    <t>solar year:</t>
  </si>
  <si>
    <t>bbx factor:</t>
  </si>
  <si>
    <t>sidereal year:</t>
  </si>
  <si>
    <t>force ratio:</t>
  </si>
  <si>
    <t>syzygy month:</t>
  </si>
  <si>
    <t>G M / R^2</t>
  </si>
  <si>
    <t>G M / r^2</t>
  </si>
  <si>
    <t>fraction of Gee</t>
  </si>
  <si>
    <t>tidal accel</t>
  </si>
  <si>
    <t xml:space="preserve"> </t>
  </si>
  <si>
    <t>position of moon</t>
  </si>
  <si>
    <t>position of barycenter</t>
  </si>
  <si>
    <t>position of moon (different scale)</t>
  </si>
  <si>
    <t>acceleration</t>
  </si>
  <si>
    <t>acceleration of moon</t>
  </si>
  <si>
    <t>scale:</t>
  </si>
  <si>
    <t>scaled and barycentered:</t>
  </si>
  <si>
    <t>phase:</t>
  </si>
  <si>
    <t>x</t>
  </si>
  <si>
    <t>y</t>
  </si>
  <si>
    <t>annual angle</t>
  </si>
  <si>
    <t>monthly angle</t>
  </si>
  <si>
    <t>ax</t>
  </si>
  <si>
    <t>ay</t>
  </si>
  <si>
    <t>tail</t>
  </si>
  <si>
    <t>tip</t>
  </si>
  <si>
    <t>../img48/tide-stress-lunar.png</t>
  </si>
  <si>
    <t>../img48/tide-stress-solar.png</t>
  </si>
  <si>
    <t>square law</t>
  </si>
  <si>
    <t>actual delta</t>
  </si>
  <si>
    <t>cube law</t>
  </si>
  <si>
    <t>earth moon density etc.</t>
  </si>
  <si>
    <t>https://www.e-education.psu.edu/astro801/content/l11_p2.html</t>
  </si>
  <si>
    <t>tide-stress-solar</t>
  </si>
  <si>
    <t>tide-stress-lunar</t>
  </si>
</sst>
</file>

<file path=xl/styles.xml><?xml version="1.0" encoding="utf-8"?>
<styleSheet xmlns="http://schemas.openxmlformats.org/spreadsheetml/2006/main">
  <numFmts count="14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E-00"/>
    <numFmt numFmtId="51" formatCode="0E-00"/>
    <numFmt numFmtId="52" formatCode="0.0000E-00"/>
    <numFmt numFmtId="53" formatCode="0.000E-00"/>
    <numFmt numFmtId="54" formatCode="0.000"/>
    <numFmt numFmtId="55" formatCode="0.0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55" fontId="0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'non-retrograde'!$J$19&amp;" x"&amp;'non-retrograde'!$K$20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'non-retrograde'!$K$23:$K$78</c:f>
              <c:numCache/>
            </c:numRef>
          </c:xVal>
          <c:yVal>
            <c:numRef>
              <c:f>'non-retrograde'!$J$23:$J$78</c:f>
              <c:numCache/>
            </c:numRef>
          </c:yVal>
          <c:smooth val="0"/>
        </c:ser>
        <c:ser>
          <c:idx val="1"/>
          <c:order val="1"/>
          <c:tx>
            <c:strRef>
              <c:f>'non-retrograde'!$M$19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'non-retrograde'!$N$23:$N$78</c:f>
              <c:numCache/>
            </c:numRef>
          </c:xVal>
          <c:yVal>
            <c:numRef>
              <c:f>'non-retrograde'!$M$23:$M$78</c:f>
              <c:numCache/>
            </c:numRef>
          </c:yVal>
          <c:smooth val="0"/>
        </c:ser>
        <c:axId val="29182276"/>
        <c:axId val="61313893"/>
      </c:scatterChart>
      <c:valAx>
        <c:axId val="29182276"/>
        <c:scaling>
          <c:orientation val="minMax"/>
          <c:max val="800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E-00" sourceLinked="0"/>
        <c:majorTickMark val="out"/>
        <c:minorTickMark val="none"/>
        <c:tickLblPos val="nextTo"/>
        <c:crossAx val="61313893"/>
        <c:crosses val="autoZero"/>
        <c:crossBetween val="midCat"/>
        <c:dispUnits/>
        <c:majorUnit val="20000000000"/>
      </c:valAx>
      <c:valAx>
        <c:axId val="61313893"/>
        <c:scaling>
          <c:orientation val="minMax"/>
          <c:max val="160000000000"/>
          <c:min val="1200000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E-00" sourceLinked="0"/>
        <c:majorTickMark val="out"/>
        <c:minorTickMark val="none"/>
        <c:tickLblPos val="nextTo"/>
        <c:crossAx val="29182276"/>
        <c:crosses val="autoZero"/>
        <c:crossBetween val="midCat"/>
        <c:dispUnits/>
        <c:majorUnit val="20000000000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'non-retrograde'!$V$19&amp;" x"&amp;'non-retrograde'!$Z$20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'non-retrograde'!$Y$23:$AA$78</c:f>
              <c:strCache/>
            </c:strRef>
          </c:xVal>
          <c:yVal>
            <c:numRef>
              <c:f>'non-retrograde'!$V$23:$X$78</c:f>
              <c:numCache/>
            </c:numRef>
          </c:yVal>
          <c:smooth val="0"/>
        </c:ser>
        <c:ser>
          <c:idx val="1"/>
          <c:order val="1"/>
          <c:tx>
            <c:strRef>
              <c:f>'non-retrograde'!$M$19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'non-retrograde'!$N$23:$N$78</c:f>
              <c:numCache/>
            </c:numRef>
          </c:xVal>
          <c:yVal>
            <c:numRef>
              <c:f>'non-retrograde'!$M$23:$M$78</c:f>
              <c:numCache/>
            </c:numRef>
          </c:yVal>
          <c:smooth val="0"/>
        </c:ser>
        <c:axId val="14954126"/>
        <c:axId val="369407"/>
      </c:scatterChart>
      <c:valAx>
        <c:axId val="1495412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E-00" sourceLinked="0"/>
        <c:majorTickMark val="out"/>
        <c:minorTickMark val="none"/>
        <c:tickLblPos val="nextTo"/>
        <c:crossAx val="369407"/>
        <c:crosses val="autoZero"/>
        <c:crossBetween val="midCat"/>
        <c:dispUnits/>
        <c:majorUnit val="20000000000"/>
      </c:valAx>
      <c:valAx>
        <c:axId val="369407"/>
        <c:scaling>
          <c:orientation val="minMax"/>
          <c:max val="160000000000"/>
          <c:min val="1200000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E-00" sourceLinked="0"/>
        <c:majorTickMark val="out"/>
        <c:minorTickMark val="none"/>
        <c:tickLblPos val="nextTo"/>
        <c:crossAx val="14954126"/>
        <c:crosses val="autoZero"/>
        <c:crossBetween val="midCat"/>
        <c:dispUnits/>
        <c:majorUnit val="20000000000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'non-retrograde'!$J$19&amp;" x"&amp;'non-retrograde'!$K$20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'non-retrograde'!$K$23:$K$78</c:f>
              <c:numCache/>
            </c:numRef>
          </c:xVal>
          <c:yVal>
            <c:numRef>
              <c:f>'non-retrograde'!$J$23:$J$78</c:f>
              <c:numCache/>
            </c:numRef>
          </c:yVal>
          <c:smooth val="0"/>
        </c:ser>
        <c:ser>
          <c:idx val="1"/>
          <c:order val="1"/>
          <c:tx>
            <c:strRef>
              <c:f>'non-retrograde'!$M$19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'non-retrograde'!$N$23:$N$78</c:f>
              <c:numCache/>
            </c:numRef>
          </c:xVal>
          <c:yVal>
            <c:numRef>
              <c:f>'non-retrograde'!$M$23:$M$78</c:f>
              <c:numCache/>
            </c:numRef>
          </c:yVal>
          <c:smooth val="0"/>
        </c:ser>
        <c:axId val="3324664"/>
        <c:axId val="29921977"/>
      </c:scatterChart>
      <c:valAx>
        <c:axId val="3324664"/>
        <c:scaling>
          <c:orientation val="minMax"/>
          <c:max val="40000000000"/>
          <c:min val="-400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E-00" sourceLinked="0"/>
        <c:majorTickMark val="out"/>
        <c:minorTickMark val="none"/>
        <c:tickLblPos val="nextTo"/>
        <c:crossAx val="29921977"/>
        <c:crosses val="autoZero"/>
        <c:crossBetween val="midCat"/>
        <c:dispUnits/>
        <c:majorUnit val="10000000000"/>
      </c:valAx>
      <c:valAx>
        <c:axId val="29921977"/>
        <c:scaling>
          <c:orientation val="minMax"/>
          <c:max val="160000000000"/>
          <c:min val="1400000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E-00" sourceLinked="0"/>
        <c:majorTickMark val="out"/>
        <c:minorTickMark val="none"/>
        <c:tickLblPos val="nextTo"/>
        <c:crossAx val="3324664"/>
        <c:crosses val="autoZero"/>
        <c:crossBetween val="midCat"/>
        <c:dispUnits/>
        <c:majorUnit val="10000000000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'scaling-laws'!$J$5</c:f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'scaling-laws'!$C$7:$C$203</c:f>
              <c:numCache/>
            </c:numRef>
          </c:xVal>
          <c:yVal>
            <c:numRef>
              <c:f>'scaling-laws'!$J$7:$J$203</c:f>
              <c:numCache/>
            </c:numRef>
          </c:yVal>
          <c:smooth val="0"/>
        </c:ser>
        <c:ser>
          <c:idx val="1"/>
          <c:order val="1"/>
          <c:tx>
            <c:strRef>
              <c:f>'scaling-laws'!$F$5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'scaling-laws'!$C$7:$C$203</c:f>
              <c:numCache/>
            </c:numRef>
          </c:xVal>
          <c:yVal>
            <c:numRef>
              <c:f>'scaling-laws'!$F$7:$F$203</c:f>
              <c:numCache/>
            </c:numRef>
          </c:yVal>
          <c:smooth val="0"/>
        </c:ser>
        <c:ser>
          <c:idx val="2"/>
          <c:order val="2"/>
          <c:tx>
            <c:strRef>
              <c:f>'scaling-laws'!$H$5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'scaling-laws'!$C$7:$C$203</c:f>
              <c:numCache/>
            </c:numRef>
          </c:xVal>
          <c:yVal>
            <c:numRef>
              <c:f>'scaling-laws'!$H$7:$H$203</c:f>
              <c:numCache/>
            </c:numRef>
          </c:yVal>
          <c:smooth val="0"/>
        </c:ser>
        <c:ser>
          <c:idx val="3"/>
          <c:order val="3"/>
          <c:tx>
            <c:v>earth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'scaling-laws'!$C$1:$C$2</c:f>
              <c:numCache/>
            </c:numRef>
          </c:xVal>
          <c:yVal>
            <c:numRef>
              <c:f>'scaling-laws'!$H$1:$H$2</c:f>
              <c:numCache/>
            </c:numRef>
          </c:yVal>
          <c:smooth val="0"/>
        </c:ser>
        <c:axId val="862338"/>
        <c:axId val="7761043"/>
      </c:scatterChart>
      <c:valAx>
        <c:axId val="862338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E-00" sourceLinked="0"/>
        <c:majorTickMark val="out"/>
        <c:minorTickMark val="none"/>
        <c:tickLblPos val="nextTo"/>
        <c:crossAx val="7761043"/>
        <c:crosses val="autoZero"/>
        <c:crossBetween val="midCat"/>
        <c:dispUnits/>
        <c:majorUnit val="1"/>
      </c:valAx>
      <c:valAx>
        <c:axId val="7761043"/>
        <c:scaling>
          <c:logBase val="10"/>
          <c:orientation val="minMax"/>
          <c:max val="1"/>
          <c:min val="1E-0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E-00" sourceLinked="0"/>
        <c:majorTickMark val="out"/>
        <c:minorTickMark val="none"/>
        <c:tickLblPos val="nextTo"/>
        <c:crossAx val="862338"/>
        <c:crosses val="autoZero"/>
        <c:crossBetween val="midCat"/>
        <c:dispUnits/>
        <c:majorUnit val="1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'scaling-laws'!$J$5</c:f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'scaling-laws'!$C$7:$C$203</c:f>
              <c:numCache/>
            </c:numRef>
          </c:xVal>
          <c:yVal>
            <c:numRef>
              <c:f>'scaling-laws'!$J$7:$J$203</c:f>
              <c:numCache/>
            </c:numRef>
          </c:yVal>
          <c:smooth val="0"/>
        </c:ser>
        <c:ser>
          <c:idx val="1"/>
          <c:order val="1"/>
          <c:tx>
            <c:strRef>
              <c:f>'scaling-laws'!$F$5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'scaling-laws'!$C$7:$C$203</c:f>
              <c:numCache/>
            </c:numRef>
          </c:xVal>
          <c:yVal>
            <c:numRef>
              <c:f>'scaling-laws'!$F$7:$F$203</c:f>
              <c:numCache/>
            </c:numRef>
          </c:yVal>
          <c:smooth val="0"/>
        </c:ser>
        <c:ser>
          <c:idx val="2"/>
          <c:order val="2"/>
          <c:tx>
            <c:strRef>
              <c:f>'scaling-laws'!$H$5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'scaling-laws'!$C$7:$C$203</c:f>
              <c:numCache/>
            </c:numRef>
          </c:xVal>
          <c:yVal>
            <c:numRef>
              <c:f>'scaling-laws'!$H$7:$H$203</c:f>
              <c:numCache/>
            </c:numRef>
          </c:yVal>
          <c:smooth val="0"/>
        </c:ser>
        <c:ser>
          <c:idx val="3"/>
          <c:order val="3"/>
          <c:tx>
            <c:v>earth and sun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'scaling-laws'!$C$1:$C$2</c:f>
              <c:numCache/>
            </c:numRef>
          </c:xVal>
          <c:yVal>
            <c:numRef>
              <c:f>'scaling-laws'!$H$1:$H$2</c:f>
              <c:numCache/>
            </c:numRef>
          </c:yVal>
          <c:smooth val="0"/>
        </c:ser>
        <c:axId val="2740524"/>
        <c:axId val="24664717"/>
      </c:scatterChart>
      <c:valAx>
        <c:axId val="2740524"/>
        <c:scaling>
          <c:logBase val="10"/>
          <c:orientation val="minMax"/>
          <c:max val="10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E-00" sourceLinked="0"/>
        <c:majorTickMark val="out"/>
        <c:minorTickMark val="none"/>
        <c:tickLblPos val="nextTo"/>
        <c:crossAx val="24664717"/>
        <c:crosses val="autoZero"/>
        <c:crossBetween val="midCat"/>
        <c:dispUnits/>
        <c:majorUnit val="2"/>
      </c:valAx>
      <c:valAx>
        <c:axId val="24664717"/>
        <c:scaling>
          <c:logBase val="10"/>
          <c:orientation val="minMax"/>
          <c:max val="1"/>
          <c:min val="1E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E-00" sourceLinked="0"/>
        <c:majorTickMark val="out"/>
        <c:minorTickMark val="none"/>
        <c:tickLblPos val="nextTo"/>
        <c:crossAx val="2740524"/>
        <c:crosses val="autoZero"/>
        <c:crossBetween val="midCat"/>
        <c:dispUnits/>
        <c:majorUnit val="2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47625</xdr:rowOff>
    </xdr:from>
    <xdr:to>
      <xdr:col>7</xdr:col>
      <xdr:colOff>647700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04800" y="1924050"/>
        <a:ext cx="7620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23</xdr:row>
      <xdr:rowOff>28575</xdr:rowOff>
    </xdr:from>
    <xdr:to>
      <xdr:col>15</xdr:col>
      <xdr:colOff>933450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7334250" y="3962400"/>
        <a:ext cx="76104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24</xdr:row>
      <xdr:rowOff>95250</xdr:rowOff>
    </xdr:from>
    <xdr:to>
      <xdr:col>7</xdr:col>
      <xdr:colOff>619125</xdr:colOff>
      <xdr:row>35</xdr:row>
      <xdr:rowOff>152400</xdr:rowOff>
    </xdr:to>
    <xdr:graphicFrame>
      <xdr:nvGraphicFramePr>
        <xdr:cNvPr id="3" name="Chart 3"/>
        <xdr:cNvGraphicFramePr/>
      </xdr:nvGraphicFramePr>
      <xdr:xfrm>
        <a:off x="276225" y="4200525"/>
        <a:ext cx="7620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12</xdr:row>
      <xdr:rowOff>57150</xdr:rowOff>
    </xdr:from>
    <xdr:to>
      <xdr:col>13</xdr:col>
      <xdr:colOff>180975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105400" y="2066925"/>
        <a:ext cx="4352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6</xdr:row>
      <xdr:rowOff>133350</xdr:rowOff>
    </xdr:from>
    <xdr:to>
      <xdr:col>21</xdr:col>
      <xdr:colOff>9525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10506075" y="1162050"/>
        <a:ext cx="43434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1" workbookViewId="0" topLeftCell="A1">
      <selection activeCell="G6" sqref="G6:G7"/>
    </sheetView>
  </sheetViews>
  <sheetFormatPr defaultColWidth="9.00390625" defaultRowHeight="12.75"/>
  <cols>
    <col min="1" max="2" width="9.125" style="6" customWidth="1"/>
    <col min="3" max="3" width="17.25390625" style="6" customWidth="1"/>
    <col min="4" max="4" width="9.125" style="6" customWidth="1"/>
    <col min="5" max="5" width="19.375" style="6" customWidth="1"/>
    <col min="6" max="6" width="14.375" style="6" bestFit="1" customWidth="1"/>
    <col min="7" max="7" width="14.75390625" style="6" customWidth="1"/>
    <col min="8" max="8" width="3.25390625" style="6" customWidth="1"/>
    <col min="9" max="9" width="20.25390625" style="6" customWidth="1"/>
    <col min="10" max="10" width="14.125" style="6" customWidth="1"/>
    <col min="11" max="11" width="7.00390625" style="6" customWidth="1"/>
    <col min="12" max="12" width="13.25390625" style="6" customWidth="1"/>
    <col min="13" max="13" width="12.125" style="6" customWidth="1"/>
    <col min="14" max="14" width="9.125" style="6" customWidth="1"/>
    <col min="15" max="15" width="13.625" style="6" customWidth="1"/>
    <col min="16" max="256" width="9.125" style="6" customWidth="1"/>
  </cols>
  <sheetData>
    <row r="1" spans="12:13" ht="13.5">
      <c r="L1" s="6" t="s">
        <v>0</v>
      </c>
      <c r="M1" s="6" t="s">
        <v>1</v>
      </c>
    </row>
    <row r="2" spans="1:15" ht="13.5">
      <c r="A2" s="6" t="s">
        <v>2</v>
      </c>
      <c r="C2" s="5">
        <v>5.972E+24</v>
      </c>
      <c r="D2" s="6" t="s">
        <v>3</v>
      </c>
      <c r="E2" s="6" t="s">
        <v>4</v>
      </c>
      <c r="F2" s="5">
        <v>6371000</v>
      </c>
      <c r="G2" s="6" t="s">
        <v>5</v>
      </c>
      <c r="I2" s="3">
        <f>F2/$F$2</f>
        <v>1</v>
      </c>
      <c r="J2" s="2"/>
      <c r="L2" s="6">
        <f>C2/F2^3</f>
        <v>23093.884200654968</v>
      </c>
      <c r="M2" s="6">
        <f>L2/L$4</f>
        <v>38872138.257439725</v>
      </c>
      <c r="O2" s="5">
        <f>M2</f>
        <v>38872138.257439725</v>
      </c>
    </row>
    <row r="3" spans="1:13" ht="13.5">
      <c r="A3" s="6" t="s">
        <v>6</v>
      </c>
      <c r="C3" s="5">
        <v>7.34767309E+22</v>
      </c>
      <c r="D3" s="6" t="s">
        <v>3</v>
      </c>
      <c r="E3" s="6" t="s">
        <v>7</v>
      </c>
      <c r="F3" s="5">
        <v>385000000</v>
      </c>
      <c r="G3" s="6" t="s">
        <v>5</v>
      </c>
      <c r="I3" s="3">
        <f>F3/$F$2</f>
        <v>60.43007377177837</v>
      </c>
      <c r="J3" s="2">
        <f>F3/$F$3</f>
        <v>1</v>
      </c>
      <c r="L3" s="6">
        <f>C3/F3^3</f>
        <v>0.0012875604768987127</v>
      </c>
      <c r="M3" s="6">
        <f>L3/L$4</f>
        <v>2.1672503610892058</v>
      </c>
    </row>
    <row r="4" spans="1:19" ht="13.5">
      <c r="A4" s="6" t="s">
        <v>8</v>
      </c>
      <c r="C4" s="5">
        <v>1.989E+30</v>
      </c>
      <c r="D4" s="6" t="s">
        <v>3</v>
      </c>
      <c r="E4" s="6" t="s">
        <v>7</v>
      </c>
      <c r="F4" s="5">
        <v>149597870000</v>
      </c>
      <c r="G4" s="6" t="s">
        <v>5</v>
      </c>
      <c r="I4" s="3">
        <f>F4/$F$2</f>
        <v>23481.06576675561</v>
      </c>
      <c r="J4" s="2">
        <f>F4/$F$3</f>
        <v>388.5658961038961</v>
      </c>
      <c r="L4" s="6">
        <f>C4/F4^3</f>
        <v>0.0005940986330031649</v>
      </c>
      <c r="M4" s="6">
        <f>L4/L$4</f>
        <v>1</v>
      </c>
      <c r="P4" s="6">
        <f>F4/1000</f>
        <v>149597870</v>
      </c>
      <c r="Q4" s="6" t="s">
        <v>9</v>
      </c>
      <c r="R4" s="6">
        <f>P4/1000000</f>
        <v>149.59787</v>
      </c>
      <c r="S4" s="6" t="s">
        <v>10</v>
      </c>
    </row>
    <row r="5" ht="13.5">
      <c r="C5" s="5"/>
    </row>
    <row r="6" spans="1:4" ht="13.5">
      <c r="A6" s="6" t="s">
        <v>11</v>
      </c>
      <c r="C6" s="5">
        <v>6.67384E-11</v>
      </c>
      <c r="D6" s="6" t="s">
        <v>12</v>
      </c>
    </row>
    <row r="7" spans="1:4" ht="13.5">
      <c r="A7" s="6" t="s">
        <v>13</v>
      </c>
      <c r="C7" s="6">
        <v>31556900</v>
      </c>
      <c r="D7" s="6" t="s">
        <v>14</v>
      </c>
    </row>
    <row r="8" spans="1:4" ht="13.5">
      <c r="A8" s="6" t="s">
        <v>15</v>
      </c>
      <c r="C8" s="6">
        <v>31558149.8</v>
      </c>
      <c r="D8" s="6" t="s">
        <v>14</v>
      </c>
    </row>
    <row r="9" spans="1:11" ht="13.5">
      <c r="A9" s="6" t="s">
        <v>16</v>
      </c>
      <c r="C9" s="5">
        <f>2*PI()/C8</f>
        <v>1.99098659046849E-07</v>
      </c>
      <c r="D9" s="6" t="s">
        <v>17</v>
      </c>
      <c r="I9" s="6" t="s">
        <v>18</v>
      </c>
      <c r="J9" s="2">
        <f>C9*F4</f>
        <v>29784.735313264842</v>
      </c>
      <c r="K9" s="6" t="s">
        <v>19</v>
      </c>
    </row>
    <row r="10" spans="1:10" ht="13.5">
      <c r="A10" s="6" t="s">
        <v>20</v>
      </c>
      <c r="C10" s="5">
        <v>86400</v>
      </c>
      <c r="D10" s="6" t="s">
        <v>14</v>
      </c>
      <c r="G10" s="6" t="s">
        <v>21</v>
      </c>
      <c r="J10" s="2"/>
    </row>
    <row r="11" spans="1:10" ht="13.5">
      <c r="A11" s="6" t="s">
        <v>22</v>
      </c>
      <c r="C11" s="5">
        <f>E11*C10</f>
        <v>2360591.5104</v>
      </c>
      <c r="D11" s="6" t="s">
        <v>14</v>
      </c>
      <c r="E11" s="6">
        <v>27.321661</v>
      </c>
      <c r="F11" s="6" t="s">
        <v>23</v>
      </c>
      <c r="G11" s="6">
        <v>2551442.98</v>
      </c>
      <c r="J11" s="2"/>
    </row>
    <row r="12" spans="1:11" ht="13.5">
      <c r="A12" s="6" t="s">
        <v>24</v>
      </c>
      <c r="C12" s="5">
        <f>2*PI()/C11</f>
        <v>2.6616995272150692E-06</v>
      </c>
      <c r="I12" s="6" t="s">
        <v>25</v>
      </c>
      <c r="J12" s="2">
        <f>C12*F3</f>
        <v>1024.7543179778017</v>
      </c>
      <c r="K12" s="6" t="s">
        <v>19</v>
      </c>
    </row>
    <row r="13" ht="13.5">
      <c r="J13" s="2"/>
    </row>
    <row r="14" spans="5:7" ht="13.5">
      <c r="E14" s="6" t="s">
        <v>26</v>
      </c>
      <c r="F14" s="6" t="s">
        <v>27</v>
      </c>
      <c r="G14" s="6" t="s">
        <v>28</v>
      </c>
    </row>
    <row r="15" spans="1:6" ht="13.5">
      <c r="A15" s="6" t="s">
        <v>29</v>
      </c>
      <c r="F15" s="5">
        <f>F4*C4/(C4+C2)</f>
        <v>149597420831.67563</v>
      </c>
    </row>
    <row r="16" spans="1:7" ht="13.5">
      <c r="A16" s="6" t="s">
        <v>30</v>
      </c>
      <c r="E16" s="5">
        <f>F4-F2</f>
        <v>149591499000</v>
      </c>
      <c r="F16" s="5">
        <f>F4</f>
        <v>149597870000</v>
      </c>
      <c r="G16" s="5">
        <f>F4+F2</f>
        <v>149604241000</v>
      </c>
    </row>
    <row r="17" spans="2:7" ht="13.5">
      <c r="B17" s="6" t="s">
        <v>31</v>
      </c>
      <c r="C17" s="6" t="s">
        <v>32</v>
      </c>
      <c r="E17" s="5">
        <f>F17</f>
        <v>0.005930083055779996</v>
      </c>
      <c r="F17" s="5">
        <f>F15*$C$9^2</f>
        <v>0.005930083055779996</v>
      </c>
      <c r="G17" s="5">
        <f>F17</f>
        <v>0.005930083055779996</v>
      </c>
    </row>
    <row r="18" spans="3:7" ht="13.5">
      <c r="C18" s="6" t="s">
        <v>33</v>
      </c>
      <c r="E18" s="5">
        <f>$C$6*$C$4/E16^2</f>
        <v>0.005931939943942239</v>
      </c>
      <c r="F18" s="5">
        <f>$C$6*$C$4/F16^2</f>
        <v>0.005931434701659832</v>
      </c>
      <c r="G18" s="5">
        <f>$C$6*$C$4/G16^2</f>
        <v>0.005930929523924325</v>
      </c>
    </row>
    <row r="19" ht="13.5"/>
    <row r="20" spans="3:7" ht="13.5">
      <c r="C20" s="6" t="s">
        <v>32</v>
      </c>
      <c r="E20" s="5">
        <f>E17-$F17</f>
        <v>0</v>
      </c>
      <c r="F20" s="5">
        <f>F17-$F17</f>
        <v>0</v>
      </c>
      <c r="G20" s="5">
        <f>G17-$F17</f>
        <v>0</v>
      </c>
    </row>
    <row r="21" spans="3:7" ht="13.5">
      <c r="C21" s="6" t="s">
        <v>33</v>
      </c>
      <c r="E21" s="5">
        <f>E18-$F18</f>
        <v>5.052422824072811E-07</v>
      </c>
      <c r="F21" s="5">
        <f>F18-$F18</f>
        <v>0</v>
      </c>
      <c r="G21" s="5">
        <f>G18-$F18</f>
        <v>-5.051777355073381E-07</v>
      </c>
    </row>
    <row r="22" ht="13.5"/>
    <row r="23" spans="3:7" ht="13.5">
      <c r="C23" s="6" t="s">
        <v>34</v>
      </c>
      <c r="E23" s="5">
        <f>E21-E20</f>
        <v>5.052422824072811E-07</v>
      </c>
      <c r="F23" s="5">
        <f>F21-F20</f>
        <v>0</v>
      </c>
      <c r="G23" s="5">
        <f>G21-G20</f>
        <v>-5.051777355073381E-07</v>
      </c>
    </row>
    <row r="24" spans="5:7" ht="13.5">
      <c r="E24" s="5"/>
      <c r="F24" s="5"/>
      <c r="G24" s="5"/>
    </row>
    <row r="25" spans="5:7" ht="13.5">
      <c r="E25" s="6" t="s">
        <v>26</v>
      </c>
      <c r="F25" s="6" t="s">
        <v>27</v>
      </c>
      <c r="G25" s="6" t="s">
        <v>28</v>
      </c>
    </row>
    <row r="26" spans="1:10" ht="13.5">
      <c r="A26" s="6" t="s">
        <v>29</v>
      </c>
      <c r="E26" s="5"/>
      <c r="F26" s="5">
        <f>F3*C3/(C3+C2)</f>
        <v>4679290.427487699</v>
      </c>
      <c r="G26" s="5"/>
      <c r="I26" s="6" t="s">
        <v>35</v>
      </c>
      <c r="J26" s="4">
        <f>F26/F2</f>
        <v>0.7344671837211897</v>
      </c>
    </row>
    <row r="27" spans="1:7" ht="13.5">
      <c r="A27" s="6" t="s">
        <v>30</v>
      </c>
      <c r="E27" s="5">
        <f>F27-F2</f>
        <v>378629000</v>
      </c>
      <c r="F27" s="5">
        <f>F3</f>
        <v>385000000</v>
      </c>
      <c r="G27" s="5">
        <f>F27+F2</f>
        <v>391371000</v>
      </c>
    </row>
    <row r="28" spans="2:7" ht="13.5">
      <c r="B28" s="6" t="s">
        <v>36</v>
      </c>
      <c r="E28" s="5"/>
      <c r="F28" s="5"/>
      <c r="G28" s="5"/>
    </row>
    <row r="29" spans="3:7" ht="12.75">
      <c r="C29" s="6" t="s">
        <v>32</v>
      </c>
      <c r="E29" s="5">
        <f>-F26*C12^2</f>
        <v>-3.3151108597561365E-05</v>
      </c>
      <c r="F29" s="5">
        <f>E29</f>
        <v>-3.3151108597561365E-05</v>
      </c>
      <c r="G29" s="5">
        <f>F29</f>
        <v>-3.3151108597561365E-05</v>
      </c>
    </row>
    <row r="30" spans="3:7" ht="12.75">
      <c r="C30" s="6" t="s">
        <v>33</v>
      </c>
      <c r="E30" s="5">
        <f>$C$6*$C$3/E27^2</f>
        <v>3.420565155014309E-05</v>
      </c>
      <c r="F30" s="5">
        <f>$C$6*$C$3/F27^2</f>
        <v>3.308294456061097E-05</v>
      </c>
      <c r="G30" s="5">
        <f>$C$6*$C$3/G27^2</f>
        <v>3.20146185974432E-05</v>
      </c>
    </row>
    <row r="32" spans="3:7" ht="12.75">
      <c r="C32" s="6" t="s">
        <v>32</v>
      </c>
      <c r="E32" s="5">
        <f>E29-$F29</f>
        <v>0</v>
      </c>
      <c r="F32" s="5">
        <f>F29-$F29</f>
        <v>0</v>
      </c>
      <c r="G32" s="5">
        <f>G29-$F29</f>
        <v>0</v>
      </c>
    </row>
    <row r="33" spans="3:9" ht="12.75">
      <c r="C33" s="6" t="s">
        <v>33</v>
      </c>
      <c r="E33" s="5">
        <f>E30-$F30</f>
        <v>1.122706989532124E-06</v>
      </c>
      <c r="F33" s="5">
        <f>F30-$F30</f>
        <v>0</v>
      </c>
      <c r="G33" s="5">
        <f>G30-$F30</f>
        <v>-1.068325963167764E-06</v>
      </c>
      <c r="I33" s="5">
        <f>G33/G21</f>
        <v>2.114752666395461</v>
      </c>
    </row>
    <row r="35" spans="3:7" ht="12.75">
      <c r="C35" s="6" t="s">
        <v>34</v>
      </c>
      <c r="E35" s="5">
        <f>E33-E32</f>
        <v>1.122706989532124E-06</v>
      </c>
      <c r="F35" s="5">
        <f>F33-F32</f>
        <v>0</v>
      </c>
      <c r="G35" s="5">
        <f>G33-G32</f>
        <v>-1.068325963167764E-06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zoomScaleSheetLayoutView="1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10.875" style="6" bestFit="1" customWidth="1"/>
    <col min="3" max="3" width="17.25390625" style="6" customWidth="1"/>
    <col min="4" max="4" width="10.875" style="6" bestFit="1" customWidth="1"/>
    <col min="5" max="5" width="13.875" style="6" customWidth="1"/>
    <col min="6" max="6" width="18.75390625" style="6" customWidth="1"/>
    <col min="7" max="7" width="14.75390625" style="6" customWidth="1"/>
    <col min="8" max="8" width="9.25390625" style="6" bestFit="1" customWidth="1"/>
    <col min="9" max="9" width="3.25390625" style="6" customWidth="1"/>
    <col min="10" max="10" width="20.25390625" style="6" customWidth="1"/>
    <col min="11" max="11" width="14.125" style="6" customWidth="1"/>
    <col min="12" max="12" width="7.00390625" style="6" customWidth="1"/>
    <col min="13" max="13" width="13.25390625" style="6" customWidth="1"/>
    <col min="14" max="14" width="12.125" style="6" customWidth="1"/>
    <col min="15" max="15" width="9.125" style="6" customWidth="1"/>
    <col min="16" max="16" width="13.625" style="6" customWidth="1"/>
    <col min="17" max="17" width="10.875" style="6" bestFit="1" customWidth="1"/>
    <col min="18" max="18" width="9.125" style="6" customWidth="1"/>
    <col min="19" max="19" width="14.75390625" style="6" customWidth="1"/>
    <col min="20" max="20" width="12.625" style="6" customWidth="1"/>
    <col min="21" max="21" width="9.125" style="6" customWidth="1"/>
    <col min="22" max="22" width="9.25390625" style="6" bestFit="1" customWidth="1"/>
    <col min="23" max="23" width="14.25390625" style="6" customWidth="1"/>
    <col min="24" max="24" width="9.125" style="6" customWidth="1"/>
    <col min="25" max="26" width="10.875" style="6" bestFit="1" customWidth="1"/>
    <col min="27" max="256" width="9.125" style="6" customWidth="1"/>
  </cols>
  <sheetData>
    <row r="1" spans="10:12" ht="13.5">
      <c r="J1" s="6" t="s">
        <v>37</v>
      </c>
      <c r="L1" s="6" t="s">
        <v>38</v>
      </c>
    </row>
    <row r="2" ht="13.5">
      <c r="J2" s="6" t="s">
        <v>39</v>
      </c>
    </row>
    <row r="3" spans="5:14" ht="13.5">
      <c r="E3" s="6" t="s">
        <v>40</v>
      </c>
      <c r="F3" s="6" t="s">
        <v>41</v>
      </c>
      <c r="H3" s="6" t="s">
        <v>42</v>
      </c>
      <c r="J3" s="6" t="s">
        <v>43</v>
      </c>
      <c r="M3" s="6" t="s">
        <v>0</v>
      </c>
      <c r="N3" s="6" t="s">
        <v>1</v>
      </c>
    </row>
    <row r="4" spans="1:16" ht="13.5">
      <c r="A4" s="6" t="s">
        <v>2</v>
      </c>
      <c r="C4" s="5">
        <v>5.972E+24</v>
      </c>
      <c r="D4" s="6" t="s">
        <v>3</v>
      </c>
      <c r="E4" s="6">
        <v>0</v>
      </c>
      <c r="F4" s="5">
        <v>6371000</v>
      </c>
      <c r="G4" s="6" t="s">
        <v>5</v>
      </c>
      <c r="H4" s="5">
        <f>C4/(4/3*PI()*F4^3)</f>
        <v>5513.258738589093</v>
      </c>
      <c r="J4" s="3">
        <f>E4/$F$4</f>
        <v>0</v>
      </c>
      <c r="K4" s="2"/>
      <c r="M4" s="6">
        <f>C4/F4^3</f>
        <v>23093.884200654968</v>
      </c>
      <c r="N4" s="6">
        <f>M4/M$6</f>
        <v>38872138.257439725</v>
      </c>
      <c r="P4" s="5">
        <f>N4</f>
        <v>38872138.257439725</v>
      </c>
    </row>
    <row r="5" spans="1:14" ht="13.5">
      <c r="A5" s="6" t="s">
        <v>6</v>
      </c>
      <c r="C5" s="5">
        <v>7.34767309E+22</v>
      </c>
      <c r="D5" s="6" t="s">
        <v>3</v>
      </c>
      <c r="E5" s="5">
        <v>385000000</v>
      </c>
      <c r="F5" s="6">
        <v>1737100</v>
      </c>
      <c r="G5" s="6" t="s">
        <v>5</v>
      </c>
      <c r="H5" s="5">
        <f>C5/(4/3*PI()*F5^3)</f>
        <v>3346.468608180897</v>
      </c>
      <c r="J5" s="3">
        <f>E5/$F$4</f>
        <v>60.43007377177837</v>
      </c>
      <c r="K5" s="7">
        <f>E5/$E$5</f>
        <v>1</v>
      </c>
      <c r="M5" s="6">
        <f>C5/E5^3</f>
        <v>0.0012875604768987127</v>
      </c>
      <c r="N5" s="6">
        <f>M5/M$6</f>
        <v>2.1672503610892058</v>
      </c>
    </row>
    <row r="6" spans="1:20" ht="13.5">
      <c r="A6" s="6" t="s">
        <v>8</v>
      </c>
      <c r="C6" s="5">
        <v>1.989E+30</v>
      </c>
      <c r="D6" s="6" t="s">
        <v>3</v>
      </c>
      <c r="E6" s="5">
        <v>149597870000</v>
      </c>
      <c r="F6" s="6">
        <v>695800000</v>
      </c>
      <c r="G6" s="6" t="s">
        <v>5</v>
      </c>
      <c r="H6" s="5">
        <f>C6/(4/3*PI()*F6^3)</f>
        <v>1409.5902937586573</v>
      </c>
      <c r="J6" s="3">
        <f>E6/$F$4</f>
        <v>23481.06576675561</v>
      </c>
      <c r="K6" s="7">
        <f>E6/$E$5</f>
        <v>388.5658961038961</v>
      </c>
      <c r="M6" s="6">
        <f>C6/E6^3</f>
        <v>0.0005940986330031649</v>
      </c>
      <c r="N6" s="6">
        <f>M6/M$6</f>
        <v>1</v>
      </c>
      <c r="Q6" s="6">
        <f>E6/1000</f>
        <v>149597870</v>
      </c>
      <c r="R6" s="6" t="s">
        <v>9</v>
      </c>
      <c r="S6" s="6">
        <f>Q6/1000000</f>
        <v>149.59787</v>
      </c>
      <c r="T6" s="6" t="s">
        <v>10</v>
      </c>
    </row>
    <row r="7" spans="3:11" ht="12.75">
      <c r="C7" s="5"/>
      <c r="K7" s="7">
        <f>K6*yom/mom</f>
        <v>29.065244996518317</v>
      </c>
    </row>
    <row r="8" spans="1:12" ht="13.5">
      <c r="A8" s="6" t="s">
        <v>11</v>
      </c>
      <c r="C8" s="5">
        <v>6.67384E-11</v>
      </c>
      <c r="D8" s="6" t="s">
        <v>12</v>
      </c>
      <c r="E8" s="6" t="s">
        <v>44</v>
      </c>
      <c r="F8" s="6">
        <v>0.075</v>
      </c>
      <c r="G8" s="6" t="s">
        <v>5</v>
      </c>
      <c r="K8" s="7">
        <f>K7*yom/mom</f>
        <v>2.17411892082714</v>
      </c>
      <c r="L8" s="6">
        <f>mom/yom</f>
        <v>13.368746630225957</v>
      </c>
    </row>
    <row r="9" spans="1:6" ht="13.5">
      <c r="A9" s="6" t="s">
        <v>45</v>
      </c>
      <c r="C9" s="6">
        <v>31556900</v>
      </c>
      <c r="D9" s="6" t="s">
        <v>14</v>
      </c>
      <c r="E9" s="6" t="s">
        <v>46</v>
      </c>
      <c r="F9" s="5">
        <f>F8/F4</f>
        <v>1.1772092293203579E-08</v>
      </c>
    </row>
    <row r="10" spans="1:6" ht="13.5">
      <c r="A10" s="6" t="s">
        <v>47</v>
      </c>
      <c r="C10" s="6">
        <v>31558149.8</v>
      </c>
      <c r="D10" s="6" t="s">
        <v>14</v>
      </c>
      <c r="E10" s="4">
        <f>E4*bbx</f>
        <v>0</v>
      </c>
      <c r="F10" s="4">
        <f>F4*bbx</f>
        <v>0.075</v>
      </c>
    </row>
    <row r="11" spans="1:12" ht="13.5">
      <c r="A11" s="6" t="s">
        <v>16</v>
      </c>
      <c r="C11" s="5">
        <f>2*PI()/C10</f>
        <v>1.99098659046849E-07</v>
      </c>
      <c r="D11" s="6" t="s">
        <v>17</v>
      </c>
      <c r="E11" s="4">
        <f>E5*bbx</f>
        <v>4.532255532883378</v>
      </c>
      <c r="F11" s="4">
        <f>F5*bbx</f>
        <v>0.020449301522523937</v>
      </c>
      <c r="J11" s="6" t="s">
        <v>18</v>
      </c>
      <c r="K11" s="2">
        <f>C11*E6</f>
        <v>29784.735313264842</v>
      </c>
      <c r="L11" s="6" t="s">
        <v>19</v>
      </c>
    </row>
    <row r="12" spans="1:11" ht="13.5">
      <c r="A12" s="6" t="s">
        <v>20</v>
      </c>
      <c r="C12" s="5">
        <v>86400</v>
      </c>
      <c r="D12" s="6" t="s">
        <v>14</v>
      </c>
      <c r="E12" s="2">
        <f>E6*bbx</f>
        <v>1761.079932506671</v>
      </c>
      <c r="F12" s="4">
        <f>F6*bbx</f>
        <v>8.19102181761105</v>
      </c>
      <c r="J12" s="6" t="s">
        <v>48</v>
      </c>
      <c r="K12" s="7">
        <f>E5^2/E6^2*C6/C4</f>
        <v>2.2058989961836106</v>
      </c>
    </row>
    <row r="13" spans="1:11" ht="13.5">
      <c r="A13" s="6" t="s">
        <v>49</v>
      </c>
      <c r="C13" s="5">
        <v>2551442.98</v>
      </c>
      <c r="D13" s="6" t="s">
        <v>14</v>
      </c>
      <c r="K13" s="2"/>
    </row>
    <row r="14" spans="1:13" ht="13.5">
      <c r="A14" s="6" t="s">
        <v>22</v>
      </c>
      <c r="C14" s="5">
        <f>E14*C12</f>
        <v>2360591.5104</v>
      </c>
      <c r="D14" s="6" t="s">
        <v>14</v>
      </c>
      <c r="E14" s="6">
        <v>27.321661</v>
      </c>
      <c r="F14" s="6" t="s">
        <v>23</v>
      </c>
      <c r="K14" s="2"/>
      <c r="M14" s="2"/>
    </row>
    <row r="15" spans="1:12" ht="13.5">
      <c r="A15" s="6" t="s">
        <v>24</v>
      </c>
      <c r="C15" s="5">
        <f>2*PI()/C14</f>
        <v>2.6616995272150692E-06</v>
      </c>
      <c r="J15" s="6" t="s">
        <v>25</v>
      </c>
      <c r="K15" s="2">
        <f>C15*E5</f>
        <v>1024.7543179778017</v>
      </c>
      <c r="L15" s="6" t="s">
        <v>19</v>
      </c>
    </row>
    <row r="16" spans="3:11" ht="13.5">
      <c r="C16" s="5"/>
      <c r="E16" s="6" t="s">
        <v>50</v>
      </c>
      <c r="F16" s="6" t="s">
        <v>51</v>
      </c>
      <c r="K16" s="2"/>
    </row>
    <row r="17" spans="3:11" ht="13.5">
      <c r="C17" s="5" t="s">
        <v>52</v>
      </c>
      <c r="D17" s="5" t="s">
        <v>53</v>
      </c>
      <c r="F17" s="4">
        <f>G*C4/F4^2</f>
        <v>9.819296622997971</v>
      </c>
      <c r="G17" s="4">
        <f>F17/Gee</f>
        <v>1</v>
      </c>
      <c r="K17" s="2"/>
    </row>
    <row r="18" spans="3:11" ht="13.5">
      <c r="C18" s="5">
        <f>D18/Gee</f>
        <v>1.087986241973398E-07</v>
      </c>
      <c r="D18" s="5">
        <f>G*C5/E5^2-G*C5/(E5+Re)^2</f>
        <v>1.068325963167764E-06</v>
      </c>
      <c r="E18" s="5">
        <f>G*C5/E5^2</f>
        <v>3.308294456061097E-05</v>
      </c>
      <c r="F18" s="4">
        <f>G*C5/F5^2</f>
        <v>1.6250846031013169</v>
      </c>
      <c r="G18" s="4">
        <f>F18/Gee</f>
        <v>0.16549908465899418</v>
      </c>
      <c r="K18" s="2"/>
    </row>
    <row r="19" spans="3:22" ht="13.5">
      <c r="C19" s="5" t="e">
        <f>D19/Gee</f>
        <v>#VALUE!</v>
      </c>
      <c r="D19" s="5" t="s">
        <v>54</v>
      </c>
      <c r="E19" s="5">
        <f>G*C6/E6^2</f>
        <v>0.005931434701659832</v>
      </c>
      <c r="F19" s="4">
        <f>G*C6/F6^2</f>
        <v>274.1837581560483</v>
      </c>
      <c r="G19" s="4">
        <f>F19/Gee</f>
        <v>27.922953006010335</v>
      </c>
      <c r="J19" s="6" t="s">
        <v>55</v>
      </c>
      <c r="K19" s="2"/>
      <c r="M19" s="6" t="s">
        <v>56</v>
      </c>
      <c r="P19" s="6" t="s">
        <v>57</v>
      </c>
      <c r="S19" s="6" t="s">
        <v>58</v>
      </c>
      <c r="V19" s="6" t="s">
        <v>59</v>
      </c>
    </row>
    <row r="20" spans="4:26" ht="13.5">
      <c r="D20" s="3">
        <f>E18/D18*2</f>
        <v>61.93417683590604</v>
      </c>
      <c r="J20" s="10" t="s">
        <v>60</v>
      </c>
      <c r="K20" s="9">
        <v>8</v>
      </c>
      <c r="M20" s="6" t="s">
        <v>61</v>
      </c>
      <c r="N20" s="4">
        <f>K20*C4/(C4+C5)</f>
        <v>7.9027679911171385</v>
      </c>
      <c r="P20" s="6" t="s">
        <v>60</v>
      </c>
      <c r="Q20" s="2">
        <v>1</v>
      </c>
      <c r="S20" s="6" t="s">
        <v>60</v>
      </c>
      <c r="T20" s="2">
        <v>1</v>
      </c>
      <c r="W20" s="8">
        <v>1000000000000</v>
      </c>
      <c r="Z20" s="6" t="str">
        <f>TEXT(W20,"#0E0")</f>
        <v>1E12</v>
      </c>
    </row>
    <row r="21" spans="2:25" ht="13.5">
      <c r="B21" s="5">
        <f>C12</f>
        <v>86400</v>
      </c>
      <c r="D21" s="3" t="e">
        <f>E19/D19*2</f>
        <v>#VALUE!</v>
      </c>
      <c r="J21" s="6" t="s">
        <v>62</v>
      </c>
      <c r="K21" s="6">
        <f>PI()</f>
        <v>3.141592653589793</v>
      </c>
      <c r="P21" s="6" t="s">
        <v>61</v>
      </c>
      <c r="Q21" s="4">
        <f>Q20*C4/(C4+C5)</f>
        <v>0.9878459988896423</v>
      </c>
      <c r="S21" s="6" t="s">
        <v>61</v>
      </c>
      <c r="T21" s="4">
        <f>T20*C4/(C4+C5)</f>
        <v>0.9878459988896423</v>
      </c>
      <c r="V21" s="6" t="s">
        <v>63</v>
      </c>
      <c r="Y21" s="6" t="s">
        <v>64</v>
      </c>
    </row>
    <row r="22" spans="5:26" ht="13.5">
      <c r="E22" s="6" t="s">
        <v>65</v>
      </c>
      <c r="F22" s="5" t="s">
        <v>66</v>
      </c>
      <c r="J22" s="6" t="s">
        <v>63</v>
      </c>
      <c r="K22" s="6" t="s">
        <v>64</v>
      </c>
      <c r="M22" s="6" t="s">
        <v>63</v>
      </c>
      <c r="N22" s="6" t="s">
        <v>64</v>
      </c>
      <c r="P22" s="6" t="s">
        <v>63</v>
      </c>
      <c r="Q22" s="6" t="s">
        <v>64</v>
      </c>
      <c r="S22" s="6" t="s">
        <v>67</v>
      </c>
      <c r="T22" s="6" t="s">
        <v>68</v>
      </c>
      <c r="V22" s="6" t="s">
        <v>69</v>
      </c>
      <c r="W22" s="6" t="s">
        <v>70</v>
      </c>
      <c r="Y22" s="6" t="s">
        <v>70</v>
      </c>
      <c r="Z22" s="6" t="s">
        <v>69</v>
      </c>
    </row>
    <row r="23" spans="2:27" ht="13.5">
      <c r="B23" s="5">
        <f>-C14</f>
        <v>-2360591.5104</v>
      </c>
      <c r="C23" s="6">
        <f>B23/$C$14</f>
        <v>-1</v>
      </c>
      <c r="E23" s="4">
        <f>B23*$C$11</f>
        <v>-0.4699906042780159</v>
      </c>
      <c r="F23" s="4">
        <f>B23*$C$15</f>
        <v>-6.283185307179586</v>
      </c>
      <c r="G23" s="5"/>
      <c r="H23" s="5"/>
      <c r="J23" s="5">
        <f>$E$6*COS(E23)+$E$5*COS(F23+$K$21)*$N$20</f>
        <v>130334787759.00319</v>
      </c>
      <c r="K23" s="5">
        <f>$E$6*SIN(E23)+$E$5*SIN(F23+$K$21)*$N$20</f>
        <v>-67749570471.37938</v>
      </c>
      <c r="M23" s="5">
        <f>$E$6*COS(E23)</f>
        <v>133377353435.58328</v>
      </c>
      <c r="N23" s="5">
        <f>$E$6*SIN(E23)</f>
        <v>-67749570471.37938</v>
      </c>
      <c r="P23" s="5">
        <f>$E$6*COS(E23)+$E$5*COS(F23)*$Q$21</f>
        <v>133757674145.15579</v>
      </c>
      <c r="Q23" s="5">
        <f>$E$6*SIN(E23)+$E$5*SIN(F23)*$Q$21</f>
        <v>-67749570471.37938</v>
      </c>
      <c r="S23" s="5">
        <f>-(yom^2)*$E$6*COS(E23)-mom^2*$E$5*COS(F23)*$T$21</f>
        <v>-0.007981552081980255</v>
      </c>
      <c r="T23" s="5">
        <f>-(yom^2)*$E$6*SIN(E23)-mom^2*$E$5*SIN(F23)*$T$21</f>
        <v>0.0026856116746875832</v>
      </c>
      <c r="V23" s="5">
        <f>P23</f>
        <v>133757674145.15579</v>
      </c>
      <c r="W23" s="5">
        <f>V23+$W$20*S23</f>
        <v>125776122063.17554</v>
      </c>
      <c r="X23" s="6" t="s">
        <v>63</v>
      </c>
      <c r="Y23" s="5">
        <f>Q23</f>
        <v>-67749570471.37938</v>
      </c>
      <c r="Z23" s="5">
        <f>Y23+$W$20*T23</f>
        <v>-65063958796.691795</v>
      </c>
      <c r="AA23" s="6" t="s">
        <v>63</v>
      </c>
    </row>
    <row r="24" spans="2:27" ht="13.5">
      <c r="B24" s="6">
        <f>B23+B$21</f>
        <v>-2274191.5104</v>
      </c>
      <c r="C24" s="6">
        <f>B24/$C$14</f>
        <v>-0.9633990041820664</v>
      </c>
      <c r="E24" s="4">
        <f>B24*$C$11</f>
        <v>-0.4527884801363682</v>
      </c>
      <c r="F24" s="4">
        <f>B24*$C$15</f>
        <v>-6.053214468028204</v>
      </c>
      <c r="G24" s="5"/>
      <c r="H24" s="5"/>
      <c r="J24" s="5">
        <f>$E$6*COS(E24)+$E$5*COS(F24+$K$21)*$N$20</f>
        <v>131560534735.81802</v>
      </c>
      <c r="K24" s="5">
        <f>$E$6*SIN(E24)+$E$5*SIN(F24+$K$21)*$N$20</f>
        <v>-66138836289.87434</v>
      </c>
      <c r="M24" s="5">
        <f>$E$6*COS(E24)</f>
        <v>134522998915.47284</v>
      </c>
      <c r="N24" s="5">
        <f>$E$6*SIN(E24)</f>
        <v>-65445286089.40903</v>
      </c>
      <c r="P24" s="5">
        <f>$E$6*COS(E24)+$E$5*COS(F24)*$Q$21</f>
        <v>134893306937.92969</v>
      </c>
      <c r="Q24" s="5">
        <f>$E$6*SIN(E24)+$E$5*SIN(F24)*$Q$21</f>
        <v>-65358592314.35086</v>
      </c>
      <c r="S24" s="5">
        <f>-(yom^2)*$E$6*COS(E24)-mom^2*$E$5*COS(F24)*$T$21</f>
        <v>-0.007956029457606121</v>
      </c>
      <c r="T24" s="5">
        <f>-(yom^2)*$E$6*SIN(E24)-mom^2*$E$5*SIN(F24)*$T$21</f>
        <v>0.001980074640069573</v>
      </c>
      <c r="V24" s="5">
        <f>P24</f>
        <v>134893306937.92969</v>
      </c>
      <c r="W24" s="5">
        <f>V24+$W$20*S24</f>
        <v>126937277480.32356</v>
      </c>
      <c r="X24" s="6" t="s">
        <v>63</v>
      </c>
      <c r="Y24" s="5">
        <f>Q24</f>
        <v>-65358592314.35086</v>
      </c>
      <c r="Z24" s="5">
        <f>Y24+$W$20*T24</f>
        <v>-63378517674.28129</v>
      </c>
      <c r="AA24" s="6" t="s">
        <v>63</v>
      </c>
    </row>
    <row r="25" spans="2:27" ht="12.75">
      <c r="B25" s="6">
        <f>B24+B$21</f>
        <v>-2187791.5104</v>
      </c>
      <c r="C25" s="6">
        <f>B25/$C$14</f>
        <v>-0.9267980083641327</v>
      </c>
      <c r="E25" s="4">
        <f>B25*$C$11</f>
        <v>-0.4355863559947204</v>
      </c>
      <c r="F25" s="4">
        <f>B25*$C$15</f>
        <v>-5.823243628876822</v>
      </c>
      <c r="G25" s="5"/>
      <c r="H25" s="5"/>
      <c r="J25" s="5">
        <f>$E$6*COS(E25)+$E$5*COS(F25+$K$21)*$N$20</f>
        <v>132902460916.43607</v>
      </c>
      <c r="K25" s="5">
        <f>$E$6*SIN(E25)+$E$5*SIN(F25+$K$21)*$N$20</f>
        <v>-64472218336.92013</v>
      </c>
      <c r="M25" s="5">
        <f>$E$6*COS(E25)</f>
        <v>135628838262.70795</v>
      </c>
      <c r="N25" s="5">
        <f>$E$6*SIN(E25)</f>
        <v>-63121636069.14123</v>
      </c>
      <c r="P25" s="5">
        <f>$E$6*COS(E25)+$E$5*COS(F25)*$Q$21</f>
        <v>135969635430.99193</v>
      </c>
      <c r="Q25" s="5">
        <f>$E$6*SIN(E25)+$E$5*SIN(F25)*$Q$21</f>
        <v>-62952813285.66887</v>
      </c>
      <c r="S25" s="5">
        <f>-(yom^2)*$E$6*COS(E25)-mom^2*$E$5*COS(F25)*$T$21</f>
        <v>-0.007790791327616623</v>
      </c>
      <c r="T25" s="5">
        <f>-(yom^2)*$E$6*SIN(E25)-mom^2*$E$5*SIN(F25)*$T$21</f>
        <v>0.001306109694522907</v>
      </c>
      <c r="V25" s="5">
        <f>P25</f>
        <v>135969635430.99193</v>
      </c>
      <c r="W25" s="5">
        <f>V25+$W$20*S25</f>
        <v>128178844103.3753</v>
      </c>
      <c r="X25" s="6" t="s">
        <v>63</v>
      </c>
      <c r="Y25" s="5">
        <f>Q25</f>
        <v>-62952813285.66887</v>
      </c>
      <c r="Z25" s="5">
        <f>Y25+$W$20*T25</f>
        <v>-61646703591.145966</v>
      </c>
      <c r="AA25" s="6" t="s">
        <v>63</v>
      </c>
    </row>
    <row r="26" spans="2:27" ht="12.75">
      <c r="B26" s="6">
        <f>B25+B$21</f>
        <v>-2101391.5104</v>
      </c>
      <c r="C26" s="6">
        <f>B26/$C$14</f>
        <v>-0.8901970125461991</v>
      </c>
      <c r="E26" s="4">
        <f>B26*$C$11</f>
        <v>-0.41838423185307266</v>
      </c>
      <c r="F26" s="4">
        <f>B26*$C$15</f>
        <v>-5.59327278972544</v>
      </c>
      <c r="J26" s="5">
        <f>$E$6*COS(E26)+$E$5*COS(F26+$K$21)*$N$20</f>
        <v>134347808180.59898</v>
      </c>
      <c r="K26" s="5">
        <f>$E$6*SIN(E26)+$E$5*SIN(F26+$K$21)*$N$20</f>
        <v>-62715808883.503044</v>
      </c>
      <c r="M26" s="5">
        <f>$E$6*COS(E26)</f>
        <v>136694544253.0362</v>
      </c>
      <c r="N26" s="5">
        <f>$E$6*SIN(E26)</f>
        <v>-60779307992.04307</v>
      </c>
      <c r="P26" s="5">
        <f>$E$6*COS(E26)+$E$5*COS(F26)*$Q$21</f>
        <v>136987886262.09085</v>
      </c>
      <c r="Q26" s="5">
        <f>$E$6*SIN(E26)+$E$5*SIN(F26)*$Q$21</f>
        <v>-60537245380.61057</v>
      </c>
      <c r="S26" s="5">
        <f>-(yom^2)*$E$6*COS(E26)-mom^2*$E$5*COS(F26)*$T$21</f>
        <v>-0.007496833280432273</v>
      </c>
      <c r="T26" s="5">
        <f>-(yom^2)*$E$6*SIN(E26)-mom^2*$E$5*SIN(F26)*$T$21</f>
        <v>0.000694381027933738</v>
      </c>
      <c r="V26" s="5">
        <f>P26</f>
        <v>136987886262.09085</v>
      </c>
      <c r="W26" s="5">
        <f>V26+$W$20*S26</f>
        <v>129491052981.65858</v>
      </c>
      <c r="X26" s="6" t="s">
        <v>63</v>
      </c>
      <c r="Y26" s="5">
        <f>Q26</f>
        <v>-60537245380.61057</v>
      </c>
      <c r="Z26" s="5">
        <f>Y26+$W$20*T26</f>
        <v>-59842864352.676834</v>
      </c>
      <c r="AA26" s="6" t="s">
        <v>63</v>
      </c>
    </row>
    <row r="27" spans="2:27" ht="13.5">
      <c r="B27" s="6">
        <f>B26+B$21</f>
        <v>-2014991.5104</v>
      </c>
      <c r="C27" s="6">
        <f>B27/$C$14</f>
        <v>-0.8535960167282656</v>
      </c>
      <c r="E27" s="4">
        <f>B27*$C$11</f>
        <v>-0.40118210771142493</v>
      </c>
      <c r="F27" s="4">
        <f>B27*$C$15</f>
        <v>-5.3633019505740585</v>
      </c>
      <c r="G27" s="5"/>
      <c r="H27" s="5"/>
      <c r="J27" s="5">
        <f>$E$6*COS(E27)+$E$5*COS(F27+$K$21)*$N$20</f>
        <v>135876271580.46674</v>
      </c>
      <c r="K27" s="5">
        <f>$E$6*SIN(E27)+$E$5*SIN(F27+$K$21)*$N$20</f>
        <v>-60839450128.75514</v>
      </c>
      <c r="M27" s="5">
        <f>$E$6*COS(E27)</f>
        <v>137719801537.8974</v>
      </c>
      <c r="N27" s="5">
        <f>$E$6*SIN(E27)</f>
        <v>-58418994966.52656</v>
      </c>
      <c r="P27" s="5">
        <f>$E$6*COS(E27)+$E$5*COS(F27)*$Q$21</f>
        <v>137950242782.57623</v>
      </c>
      <c r="Q27" s="5">
        <f>$E$6*SIN(E27)+$E$5*SIN(F27)*$Q$21</f>
        <v>-58116438071.247986</v>
      </c>
      <c r="S27" s="5">
        <f>-(yom^2)*$E$6*COS(E27)-mom^2*$E$5*COS(F27)*$T$21</f>
        <v>-0.007091845215806638</v>
      </c>
      <c r="T27" s="5">
        <f>-(yom^2)*$E$6*SIN(E27)-mom^2*$E$5*SIN(F27)*$T$21</f>
        <v>0.0001722370804155553</v>
      </c>
      <c r="V27" s="5">
        <f>P27</f>
        <v>137950242782.57623</v>
      </c>
      <c r="W27" s="5">
        <f>V27+$W$20*S27</f>
        <v>130858397566.76959</v>
      </c>
      <c r="X27" s="6" t="s">
        <v>63</v>
      </c>
      <c r="Y27" s="5">
        <f>Q27</f>
        <v>-58116438071.247986</v>
      </c>
      <c r="Z27" s="5">
        <f>Y27+$W$20*T27</f>
        <v>-57944200990.83243</v>
      </c>
      <c r="AA27" s="6" t="s">
        <v>63</v>
      </c>
    </row>
    <row r="28" spans="2:27" ht="13.5">
      <c r="B28" s="6">
        <f>B27+B$21</f>
        <v>-1928591.5104</v>
      </c>
      <c r="C28" s="6">
        <f>B28/$C$14</f>
        <v>-0.8169950209103319</v>
      </c>
      <c r="E28" s="4">
        <f>B28*$C$11</f>
        <v>-0.38397998356977714</v>
      </c>
      <c r="F28" s="4">
        <f>B28*$C$15</f>
        <v>-5.1333311114226765</v>
      </c>
      <c r="G28" s="5"/>
      <c r="H28" s="5"/>
      <c r="J28" s="5">
        <f>$E$6*COS(E28)+$E$5*COS(F28+$K$21)*$N$20</f>
        <v>137461051964.58786</v>
      </c>
      <c r="K28" s="5">
        <f>$E$6*SIN(E28)+$E$5*SIN(F28+$K$21)*$N$20</f>
        <v>-58818358416.00755</v>
      </c>
      <c r="M28" s="5">
        <f>$E$6*COS(E28)</f>
        <v>138704306737.737</v>
      </c>
      <c r="N28" s="5">
        <f>$E$6*SIN(E28)</f>
        <v>-56041395422.85385</v>
      </c>
      <c r="P28" s="5">
        <f>$E$6*COS(E28)+$E$5*COS(F28)*$Q$21</f>
        <v>138859713584.38065</v>
      </c>
      <c r="Q28" s="5">
        <f>$E$6*SIN(E28)+$E$5*SIN(F28)*$Q$21</f>
        <v>-55694275048.70964</v>
      </c>
      <c r="S28" s="5">
        <f>-(yom^2)*$E$6*COS(E28)-mom^2*$E$5*COS(F28)*$T$21</f>
        <v>-0.006599279247850713</v>
      </c>
      <c r="T28" s="5">
        <f>-(yom^2)*$E$6*SIN(E28)-mom^2*$E$5*SIN(F28)*$T$21</f>
        <v>-0.0002377280215891918</v>
      </c>
      <c r="V28" s="5">
        <f>P28</f>
        <v>138859713584.38065</v>
      </c>
      <c r="W28" s="5">
        <f>V28+$W$20*S28</f>
        <v>132260434336.52994</v>
      </c>
      <c r="X28" s="6" t="s">
        <v>63</v>
      </c>
      <c r="Y28" s="5">
        <f>Q28</f>
        <v>-55694275048.70964</v>
      </c>
      <c r="Z28" s="5">
        <f>Y28+$W$20*T28</f>
        <v>-55932003070.298836</v>
      </c>
      <c r="AA28" s="6" t="s">
        <v>63</v>
      </c>
    </row>
    <row r="29" spans="2:27" ht="12.75">
      <c r="B29" s="6">
        <f>B28+B$21</f>
        <v>-1842191.5104</v>
      </c>
      <c r="C29" s="6">
        <f>B29/$C$14</f>
        <v>-0.7803940250923983</v>
      </c>
      <c r="E29" s="4">
        <f>B29*$C$11</f>
        <v>-0.3667778594281294</v>
      </c>
      <c r="F29" s="4">
        <f>B29*$C$15</f>
        <v>-4.903360272271295</v>
      </c>
      <c r="J29" s="5">
        <f>$E$6*COS(E29)+$E$5*COS(F29+$K$21)*$N$20</f>
        <v>139070251173.7869</v>
      </c>
      <c r="K29" s="5">
        <f>$E$6*SIN(E29)+$E$5*SIN(F29+$K$21)*$N$20</f>
        <v>-56634465757.754745</v>
      </c>
      <c r="M29" s="5">
        <f>$E$6*COS(E29)</f>
        <v>139647768531.77792</v>
      </c>
      <c r="N29" s="5">
        <f>$E$6*SIN(E29)</f>
        <v>-53647212906.467735</v>
      </c>
      <c r="P29" s="5">
        <f>$E$6*COS(E29)+$E$5*COS(F29)*$Q$21</f>
        <v>139719958201.5268</v>
      </c>
      <c r="Q29" s="5">
        <f>$E$6*SIN(E29)+$E$5*SIN(F29)*$Q$21</f>
        <v>-53273806300.05686</v>
      </c>
      <c r="S29" s="5">
        <f>-(yom^2)*$E$6*COS(E29)-mom^2*$E$5*COS(F29)*$T$21</f>
        <v>-0.006047114229755099</v>
      </c>
      <c r="T29" s="5">
        <f>-(yom^2)*$E$6*SIN(E29)-mom^2*$E$5*SIN(F29)*$T$21</f>
        <v>-0.0005188626849351604</v>
      </c>
      <c r="V29" s="5">
        <f>P29</f>
        <v>139719958201.5268</v>
      </c>
      <c r="W29" s="5">
        <f>V29+$W$20*S29</f>
        <v>133672843971.7717</v>
      </c>
      <c r="X29" s="6" t="s">
        <v>63</v>
      </c>
      <c r="Y29" s="5">
        <f>Q29</f>
        <v>-53273806300.05686</v>
      </c>
      <c r="Z29" s="5">
        <f>Y29+$W$20*T29</f>
        <v>-53792668984.99202</v>
      </c>
      <c r="AA29" s="6" t="s">
        <v>63</v>
      </c>
    </row>
    <row r="30" spans="2:27" ht="13.5">
      <c r="B30" s="6">
        <f>B29+B$21</f>
        <v>-1755791.5104</v>
      </c>
      <c r="C30" s="6">
        <f>B30/$C$14</f>
        <v>-0.7437930292744647</v>
      </c>
      <c r="E30" s="4">
        <f>B30*$C$11</f>
        <v>-0.34957573528648167</v>
      </c>
      <c r="F30" s="4">
        <f>B30*$C$15</f>
        <v>-4.673389433119913</v>
      </c>
      <c r="G30" s="5"/>
      <c r="H30" s="5"/>
      <c r="J30" s="5">
        <f>$E$6*COS(E30)+$E$5*COS(F30+$K$21)*$N$20</f>
        <v>140668536351.1433</v>
      </c>
      <c r="K30" s="5">
        <f>$E$6*SIN(E30)+$E$5*SIN(F30+$K$21)*$N$20</f>
        <v>-54277408022.16743</v>
      </c>
      <c r="M30" s="5">
        <f>$E$6*COS(E30)</f>
        <v>140549907744.22394</v>
      </c>
      <c r="N30" s="5">
        <f>$E$6*SIN(E30)</f>
        <v>-51237155869.8084</v>
      </c>
      <c r="P30" s="5">
        <f>$E$6*COS(E30)+$E$5*COS(F30)*$Q$21</f>
        <v>140535079168.359</v>
      </c>
      <c r="Q30" s="5">
        <f>$E$6*SIN(E30)+$E$5*SIN(F30)*$Q$21</f>
        <v>-50857124350.76353</v>
      </c>
      <c r="S30" s="5">
        <f>-(yom^2)*$E$6*COS(E30)-mom^2*$E$5*COS(F30)*$T$21</f>
        <v>-0.005466381953006254</v>
      </c>
      <c r="T30" s="5">
        <f>-(yom^2)*$E$6*SIN(E30)-mom^2*$E$5*SIN(F30)*$T$21</f>
        <v>-0.0006613331611419007</v>
      </c>
      <c r="V30" s="5">
        <f>P30</f>
        <v>140535079168.359</v>
      </c>
      <c r="W30" s="5">
        <f>V30+$W$20*S30</f>
        <v>135068697215.35275</v>
      </c>
      <c r="X30" s="6" t="s">
        <v>63</v>
      </c>
      <c r="Y30" s="5">
        <f>Q30</f>
        <v>-50857124350.76353</v>
      </c>
      <c r="Z30" s="5">
        <f>Y30+$W$20*T30</f>
        <v>-51518457511.905426</v>
      </c>
      <c r="AA30" s="6" t="s">
        <v>63</v>
      </c>
    </row>
    <row r="31" spans="2:27" ht="12.75">
      <c r="B31" s="6">
        <f>B30+B$21</f>
        <v>-1669391.5104</v>
      </c>
      <c r="C31" s="6">
        <f>B31/$C$14</f>
        <v>-0.707192033456531</v>
      </c>
      <c r="E31" s="4">
        <f>B31*$C$11</f>
        <v>-0.3323736111448339</v>
      </c>
      <c r="F31" s="4">
        <f>B31*$C$15</f>
        <v>-4.443418593968531</v>
      </c>
      <c r="G31" s="5"/>
      <c r="H31" s="5"/>
      <c r="J31" s="5">
        <f>$E$6*COS(E31)+$E$5*COS(F31+$K$21)*$N$20</f>
        <v>142218985738.13995</v>
      </c>
      <c r="K31" s="5">
        <f>$E$6*SIN(E31)+$E$5*SIN(F31+$K$21)*$N$20</f>
        <v>-51745107738.36598</v>
      </c>
      <c r="M31" s="5">
        <f>$E$6*COS(E31)</f>
        <v>141410457426.86954</v>
      </c>
      <c r="N31" s="5">
        <f>$E$6*SIN(E31)</f>
        <v>-48811937462.678345</v>
      </c>
      <c r="P31" s="5">
        <f>$E$6*COS(E31)+$E$5*COS(F31)*$Q$21</f>
        <v>141309391387.96072</v>
      </c>
      <c r="Q31" s="5">
        <f>$E$6*SIN(E31)+$E$5*SIN(F31)*$Q$21</f>
        <v>-48445291178.21739</v>
      </c>
      <c r="S31" s="5">
        <f>-(yom^2)*$E$6*COS(E31)-mom^2*$E$5*COS(F31)*$T$21</f>
        <v>-0.00488953262265662</v>
      </c>
      <c r="T31" s="5">
        <f>-(yom^2)*$E$6*SIN(E31)-mom^2*$E$5*SIN(F31)*$T$21</f>
        <v>-0.000662639861365245</v>
      </c>
      <c r="V31" s="5">
        <f>P31</f>
        <v>141309391387.96072</v>
      </c>
      <c r="W31" s="5">
        <f>V31+$W$20*S31</f>
        <v>136419858765.30411</v>
      </c>
      <c r="X31" s="6" t="s">
        <v>63</v>
      </c>
      <c r="Y31" s="5">
        <f>Q31</f>
        <v>-48445291178.21739</v>
      </c>
      <c r="Z31" s="5">
        <f>Y31+$W$20*T31</f>
        <v>-49107931039.582634</v>
      </c>
      <c r="AA31" s="6" t="s">
        <v>63</v>
      </c>
    </row>
    <row r="32" spans="2:27" ht="13.5">
      <c r="B32" s="6">
        <f>B31+B$21</f>
        <v>-1582991.5104</v>
      </c>
      <c r="C32" s="6">
        <f>B32/$C$14</f>
        <v>-0.6705910376385974</v>
      </c>
      <c r="E32" s="4">
        <f>B32*$C$11</f>
        <v>-0.31517148700318615</v>
      </c>
      <c r="F32" s="4">
        <f>B32*$C$15</f>
        <v>-4.213447754817149</v>
      </c>
      <c r="J32" s="5">
        <f>$E$6*COS(E32)+$E$5*COS(F32+$K$21)*$N$20</f>
        <v>143685018772.9131</v>
      </c>
      <c r="K32" s="5">
        <f>$E$6*SIN(E32)+$E$5*SIN(F32+$K$21)*$N$20</f>
        <v>-49043920822.498886</v>
      </c>
      <c r="M32" s="5">
        <f>$E$6*COS(E32)</f>
        <v>142229162938.09134</v>
      </c>
      <c r="N32" s="5">
        <f>$E$6*SIN(E32)</f>
        <v>-46372275321.21717</v>
      </c>
      <c r="P32" s="5">
        <f>$E$6*COS(E32)+$E$5*COS(F32)*$Q$21</f>
        <v>142047180958.73862</v>
      </c>
      <c r="Q32" s="5">
        <f>$E$6*SIN(E32)+$E$5*SIN(F32)*$Q$21</f>
        <v>-46038319633.55695</v>
      </c>
      <c r="S32" s="5">
        <f>-(yom^2)*$E$6*COS(E32)-mom^2*$E$5*COS(F32)*$T$21</f>
        <v>-0.004348725672945922</v>
      </c>
      <c r="T32" s="5">
        <f>-(yom^2)*$E$6*SIN(E32)-mom^2*$E$5*SIN(F32)*$T$21</f>
        <v>-0.0005277474894029195</v>
      </c>
      <c r="V32" s="5">
        <f>P32</f>
        <v>142047180958.73862</v>
      </c>
      <c r="W32" s="5">
        <f>V32+$W$20*S32</f>
        <v>137698455285.7927</v>
      </c>
      <c r="X32" s="6" t="s">
        <v>63</v>
      </c>
      <c r="Y32" s="5">
        <f>Q32</f>
        <v>-46038319633.55695</v>
      </c>
      <c r="Z32" s="5">
        <f>Y32+$W$20*T32</f>
        <v>-46566067122.95987</v>
      </c>
      <c r="AA32" s="6" t="s">
        <v>63</v>
      </c>
    </row>
    <row r="33" spans="2:27" ht="13.5">
      <c r="B33" s="6">
        <f>B32+B$21</f>
        <v>-1496591.5104</v>
      </c>
      <c r="C33" s="6">
        <f>B33/$C$14</f>
        <v>-0.6339900418206639</v>
      </c>
      <c r="E33" s="4">
        <f>B33*$C$11</f>
        <v>-0.29796936286153836</v>
      </c>
      <c r="F33" s="4">
        <f>B33*$C$15</f>
        <v>-3.9834769156657663</v>
      </c>
      <c r="G33" s="5"/>
      <c r="H33" s="5"/>
      <c r="J33" s="5">
        <f>$E$6*COS(E33)+$E$5*COS(F33+$K$21)*$N$20</f>
        <v>145032308867.51086</v>
      </c>
      <c r="K33" s="5">
        <f>$E$6*SIN(E33)+$E$5*SIN(F33+$K$21)*$N$20</f>
        <v>-46188339487.87489</v>
      </c>
      <c r="M33" s="5">
        <f>$E$6*COS(E33)</f>
        <v>143005782018.1981</v>
      </c>
      <c r="N33" s="5">
        <f>$E$6*SIN(E33)</f>
        <v>-43918891355.54893</v>
      </c>
      <c r="P33" s="5">
        <f>$E$6*COS(E33)+$E$5*COS(F33)*$Q$21</f>
        <v>142752466162.034</v>
      </c>
      <c r="Q33" s="5">
        <f>$E$6*SIN(E33)+$E$5*SIN(F33)*$Q$21</f>
        <v>-43635210339.00818</v>
      </c>
      <c r="S33" s="5">
        <f>-(yom^2)*$E$6*COS(E33)-mom^2*$E$5*COS(F33)*$T$21</f>
        <v>-0.0038741359186861947</v>
      </c>
      <c r="T33" s="5">
        <f>-(yom^2)*$E$6*SIN(E33)-mom^2*$E$5*SIN(F33)*$T$21</f>
        <v>-0.00026882214116015425</v>
      </c>
      <c r="V33" s="5">
        <f>P33</f>
        <v>142752466162.034</v>
      </c>
      <c r="W33" s="5">
        <f>V33+$W$20*S33</f>
        <v>138878330243.3478</v>
      </c>
      <c r="X33" s="6" t="s">
        <v>63</v>
      </c>
      <c r="Y33" s="5">
        <f>Q33</f>
        <v>-43635210339.00818</v>
      </c>
      <c r="Z33" s="5">
        <f>Y33+$W$20*T33</f>
        <v>-43904032480.168335</v>
      </c>
      <c r="AA33" s="6" t="s">
        <v>63</v>
      </c>
    </row>
    <row r="34" spans="2:27" ht="13.5">
      <c r="B34" s="6">
        <f>B33+B$21</f>
        <v>-1410191.5104</v>
      </c>
      <c r="C34" s="6">
        <f>B34/$C$14</f>
        <v>-0.5973890460027302</v>
      </c>
      <c r="E34" s="4">
        <f>B34*$C$11</f>
        <v>-0.2807672387198906</v>
      </c>
      <c r="F34" s="4">
        <f>B34*$C$15</f>
        <v>-3.7535060765143844</v>
      </c>
      <c r="G34" s="5"/>
      <c r="H34" s="5"/>
      <c r="J34" s="5">
        <f>$E$6*COS(E34)+$E$5*COS(F34+$K$21)*$N$20</f>
        <v>146230578152.89514</v>
      </c>
      <c r="K34" s="5">
        <f>$E$6*SIN(E34)+$E$5*SIN(F34+$K$21)*$N$20</f>
        <v>-43200266970.97532</v>
      </c>
      <c r="M34" s="5">
        <f>$E$6*COS(E34)</f>
        <v>143740084861.1167</v>
      </c>
      <c r="N34" s="5">
        <f>$E$6*SIN(E34)</f>
        <v>-41452511536.16475</v>
      </c>
      <c r="P34" s="5">
        <f>$E$6*COS(E34)+$E$5*COS(F34)*$Q$21</f>
        <v>143428773199.64438</v>
      </c>
      <c r="Q34" s="5">
        <f>$E$6*SIN(E34)+$E$5*SIN(F34)*$Q$21</f>
        <v>-41234042106.81343</v>
      </c>
      <c r="S34" s="5">
        <f>-(yom^2)*$E$6*COS(E34)-mom^2*$E$5*COS(F34)*$T$21</f>
        <v>-0.003492364230327551</v>
      </c>
      <c r="T34" s="5">
        <f>-(yom^2)*$E$6*SIN(E34)-mom^2*$E$5*SIN(F34)*$T$21</f>
        <v>9.541078624163363E-05</v>
      </c>
      <c r="V34" s="5">
        <f>P34</f>
        <v>143428773199.64438</v>
      </c>
      <c r="W34" s="5">
        <f>V34+$W$20*S34</f>
        <v>139936408969.31683</v>
      </c>
      <c r="X34" s="6" t="s">
        <v>63</v>
      </c>
      <c r="Y34" s="5">
        <f>Q34</f>
        <v>-41234042106.81343</v>
      </c>
      <c r="Z34" s="5">
        <f>Y34+$W$20*T34</f>
        <v>-41138631320.5718</v>
      </c>
      <c r="AA34" s="6" t="s">
        <v>63</v>
      </c>
    </row>
    <row r="35" spans="2:27" ht="13.5">
      <c r="B35" s="6">
        <f>B34+B$21</f>
        <v>-1323791.5104</v>
      </c>
      <c r="C35" s="6">
        <f>B35/$C$14</f>
        <v>-0.5607880501847966</v>
      </c>
      <c r="E35" s="4">
        <f>B35*$C$11</f>
        <v>-0.2635651145782429</v>
      </c>
      <c r="F35" s="4">
        <f>B35*$C$15</f>
        <v>-3.5235352373630024</v>
      </c>
      <c r="G35" s="5"/>
      <c r="H35" s="5"/>
      <c r="J35" s="5">
        <f>$E$6*COS(E35)+$E$5*COS(F35+$K$21)*$N$20</f>
        <v>147255179695.089</v>
      </c>
      <c r="K35" s="5">
        <f>$E$6*SIN(E35)+$E$5*SIN(F35+$K$21)*$N$20</f>
        <v>-40107902250.6764</v>
      </c>
      <c r="M35" s="5">
        <f>$E$6*COS(E35)</f>
        <v>144431854182.3931</v>
      </c>
      <c r="N35" s="5">
        <f>$E$6*SIN(E35)</f>
        <v>-38973865679.10396</v>
      </c>
      <c r="P35" s="5">
        <f>$E$6*COS(E35)+$E$5*COS(F35)*$Q$21</f>
        <v>144078938493.30612</v>
      </c>
      <c r="Q35" s="5">
        <f>$E$6*SIN(E35)+$E$5*SIN(F35)*$Q$21</f>
        <v>-38832111107.6574</v>
      </c>
      <c r="S35" s="5">
        <f>-(yom^2)*$E$6*COS(E35)-mom^2*$E$5*COS(F35)*$T$21</f>
        <v>-0.0032250364170331256</v>
      </c>
      <c r="T35" s="5">
        <f>-(yom^2)*$E$6*SIN(E35)-mom^2*$E$5*SIN(F35)*$T$21</f>
        <v>0.0005406540666706538</v>
      </c>
      <c r="V35" s="5">
        <f>P35</f>
        <v>144078938493.30612</v>
      </c>
      <c r="W35" s="5">
        <f>V35+$W$20*S35</f>
        <v>140853902076.273</v>
      </c>
      <c r="X35" s="6" t="s">
        <v>63</v>
      </c>
      <c r="Y35" s="5">
        <f>Q35</f>
        <v>-38832111107.6574</v>
      </c>
      <c r="Z35" s="5">
        <f>Y35+$W$20*T35</f>
        <v>-38291457040.98675</v>
      </c>
      <c r="AA35" s="6" t="s">
        <v>63</v>
      </c>
    </row>
    <row r="36" spans="2:27" ht="13.5">
      <c r="B36" s="6">
        <f>B35+B$21</f>
        <v>-1237391.5104</v>
      </c>
      <c r="C36" s="6">
        <f>B36/$C$14</f>
        <v>-0.524187054366863</v>
      </c>
      <c r="E36" s="4">
        <f>B36*$C$11</f>
        <v>-0.24636299043659513</v>
      </c>
      <c r="F36" s="4">
        <f>B36*$C$15</f>
        <v>-3.2935643982116205</v>
      </c>
      <c r="G36" s="5"/>
      <c r="H36" s="5"/>
      <c r="J36" s="5">
        <f>$E$6*COS(E36)+$E$5*COS(F36+$K$21)*$N$20</f>
        <v>148088383876.15662</v>
      </c>
      <c r="K36" s="5">
        <f>$E$6*SIN(E36)+$E$5*SIN(F36+$K$21)*$N$20</f>
        <v>-36944293473.33336</v>
      </c>
      <c r="M36" s="5">
        <f>$E$6*COS(E36)</f>
        <v>145080885283.4881</v>
      </c>
      <c r="N36" s="5">
        <f>$E$6*SIN(E36)</f>
        <v>-36483687229.997284</v>
      </c>
      <c r="P36" s="5">
        <f>$E$6*COS(E36)+$E$5*COS(F36)*$Q$21</f>
        <v>144704947959.40454</v>
      </c>
      <c r="Q36" s="5">
        <f>$E$6*SIN(E36)+$E$5*SIN(F36)*$Q$21</f>
        <v>-36426111449.58028</v>
      </c>
      <c r="S36" s="5">
        <f>-(yom^2)*$E$6*COS(E36)-mom^2*$E$5*COS(F36)*$T$21</f>
        <v>-0.0030876640921955046</v>
      </c>
      <c r="T36" s="5">
        <f>-(yom^2)*$E$6*SIN(E36)-mom^2*$E$5*SIN(F36)*$T$21</f>
        <v>0.0010383195037818242</v>
      </c>
      <c r="V36" s="5">
        <f>P36</f>
        <v>144704947959.40454</v>
      </c>
      <c r="W36" s="5">
        <f>V36+$W$20*S36</f>
        <v>141617283867.20905</v>
      </c>
      <c r="X36" s="6" t="s">
        <v>63</v>
      </c>
      <c r="Y36" s="5">
        <f>Q36</f>
        <v>-36426111449.58028</v>
      </c>
      <c r="Z36" s="5">
        <f>Y36+$W$20*T36</f>
        <v>-35387791945.798454</v>
      </c>
      <c r="AA36" s="6" t="s">
        <v>63</v>
      </c>
    </row>
    <row r="37" spans="2:27" ht="13.5">
      <c r="B37" s="6">
        <f>B36+B$21</f>
        <v>-1150991.5104</v>
      </c>
      <c r="C37" s="6">
        <f>B37/$C$14</f>
        <v>-0.4875860585489294</v>
      </c>
      <c r="E37" s="4">
        <f>B37*$C$11</f>
        <v>-0.22916086629494736</v>
      </c>
      <c r="F37" s="4">
        <f>B37*$C$15</f>
        <v>-3.0635935590602386</v>
      </c>
      <c r="G37" s="5"/>
      <c r="H37" s="5"/>
      <c r="J37" s="5">
        <f>$E$6*COS(E37)+$E$5*COS(F37+$K$21)*$N$20</f>
        <v>148720301210.38724</v>
      </c>
      <c r="K37" s="5">
        <f>$E$6*SIN(E37)+$E$5*SIN(F37+$K$21)*$N$20</f>
        <v>-33745636240.25156</v>
      </c>
      <c r="M37" s="5">
        <f>$E$6*COS(E37)</f>
        <v>145686986112.34875</v>
      </c>
      <c r="N37" s="5">
        <f>$E$6*SIN(E37)</f>
        <v>-33982713047.036118</v>
      </c>
      <c r="P37" s="5">
        <f>$E$6*COS(E37)+$E$5*COS(F37)*$Q$21</f>
        <v>145307821725.09393</v>
      </c>
      <c r="Q37" s="5">
        <f>$E$6*SIN(E37)+$E$5*SIN(F37)*$Q$21</f>
        <v>-34012347647.884186</v>
      </c>
      <c r="S37" s="5">
        <f>-(yom^2)*$E$6*COS(E37)-mom^2*$E$5*COS(F37)*$T$21</f>
        <v>-0.003088827501418092</v>
      </c>
      <c r="T37" s="5">
        <f>-(yom^2)*$E$6*SIN(E37)-mom^2*$E$5*SIN(F37)*$T$21</f>
        <v>0.001557034733726958</v>
      </c>
      <c r="V37" s="5">
        <f>P37</f>
        <v>145307821725.09393</v>
      </c>
      <c r="W37" s="5">
        <f>V37+$W$20*S37</f>
        <v>142218994223.67584</v>
      </c>
      <c r="X37" s="6" t="s">
        <v>63</v>
      </c>
      <c r="Y37" s="5">
        <f>Q37</f>
        <v>-34012347647.884186</v>
      </c>
      <c r="Z37" s="5">
        <f>Y37+$W$20*T37</f>
        <v>-32455312914.157227</v>
      </c>
      <c r="AA37" s="6" t="s">
        <v>63</v>
      </c>
    </row>
    <row r="38" spans="2:27" ht="12.75">
      <c r="B38" s="6">
        <f>B37+B$21</f>
        <v>-1064591.5104</v>
      </c>
      <c r="C38" s="6">
        <f>B38/$C$14</f>
        <v>-0.45098506273099576</v>
      </c>
      <c r="E38" s="4">
        <f>B38*$C$11</f>
        <v>-0.2119587421532996</v>
      </c>
      <c r="F38" s="4">
        <f>B38*$C$15</f>
        <v>-2.8336227199088566</v>
      </c>
      <c r="J38" s="5">
        <f>$E$6*COS(E38)+$E$5*COS(F38+$K$21)*$N$20</f>
        <v>149149393008.96985</v>
      </c>
      <c r="K38" s="5">
        <f>$E$6*SIN(E38)+$E$5*SIN(F38+$K$21)*$N$20</f>
        <v>-30549406348.007668</v>
      </c>
      <c r="M38" s="5">
        <f>$E$6*COS(E38)</f>
        <v>146249977320.2378</v>
      </c>
      <c r="N38" s="5">
        <f>$E$6*SIN(E38)</f>
        <v>-31471683182.931843</v>
      </c>
      <c r="P38" s="5">
        <f>$E$6*COS(E38)+$E$5*COS(F38)*$Q$21</f>
        <v>145887550359.1463</v>
      </c>
      <c r="Q38" s="5">
        <f>$E$6*SIN(E38)+$E$5*SIN(F38)*$Q$21</f>
        <v>-31586967787.297363</v>
      </c>
      <c r="S38" s="5">
        <f>-(yom^2)*$E$6*COS(E38)-mom^2*$E$5*COS(F38)*$T$21</f>
        <v>-0.0032297233403929776</v>
      </c>
      <c r="T38" s="5">
        <f>-(yom^2)*$E$6*SIN(E38)-mom^2*$E$5*SIN(F38)*$T$21</f>
        <v>0.0020642966322661142</v>
      </c>
      <c r="V38" s="5">
        <f>P38</f>
        <v>145887550359.1463</v>
      </c>
      <c r="W38" s="5">
        <f>V38+$W$20*S38</f>
        <v>142657827018.75333</v>
      </c>
      <c r="X38" s="6" t="s">
        <v>63</v>
      </c>
      <c r="Y38" s="5">
        <f>Q38</f>
        <v>-31586967787.297363</v>
      </c>
      <c r="Z38" s="5">
        <f>Y38+$W$20*T38</f>
        <v>-29522671155.03125</v>
      </c>
      <c r="AA38" s="6" t="s">
        <v>63</v>
      </c>
    </row>
    <row r="39" spans="2:27" ht="13.5">
      <c r="B39" s="6">
        <f>B38+B$21</f>
        <v>-978191.5104</v>
      </c>
      <c r="C39" s="6">
        <f>B39/$C$14</f>
        <v>-0.4143840669130621</v>
      </c>
      <c r="E39" s="4">
        <f>B39*$C$11</f>
        <v>-0.19475661801165187</v>
      </c>
      <c r="F39" s="4">
        <f>B39*$C$15</f>
        <v>-2.6036518807574747</v>
      </c>
      <c r="G39" s="5"/>
      <c r="H39" s="5"/>
      <c r="J39" s="5">
        <f>$E$6*COS(E39)+$E$5*COS(F39+$K$21)*$N$20</f>
        <v>149382543007.6399</v>
      </c>
      <c r="K39" s="5">
        <f>$E$6*SIN(E39)+$E$5*SIN(F39+$K$21)*$N$20</f>
        <v>-27392425288.7369</v>
      </c>
      <c r="M39" s="5">
        <f>$E$6*COS(E39)</f>
        <v>146769692314.80377</v>
      </c>
      <c r="N39" s="5">
        <f>$E$6*SIN(E39)</f>
        <v>-28951340665.930008</v>
      </c>
      <c r="P39" s="5">
        <f>$E$6*COS(E39)+$E$5*COS(F39)*$Q$21</f>
        <v>146443085978.19925</v>
      </c>
      <c r="Q39" s="5">
        <f>$E$6*SIN(E39)+$E$5*SIN(F39)*$Q$21</f>
        <v>-29146205088.079147</v>
      </c>
      <c r="S39" s="5">
        <f>-(yom^2)*$E$6*COS(E39)-mom^2*$E$5*COS(F39)*$T$21</f>
        <v>-0.0035041013719521617</v>
      </c>
      <c r="T39" s="5">
        <f>-(yom^2)*$E$6*SIN(E39)-mom^2*$E$5*SIN(F39)*$T$21</f>
        <v>0.0025281842674704383</v>
      </c>
      <c r="V39" s="5">
        <f>P39</f>
        <v>146443085978.19925</v>
      </c>
      <c r="W39" s="5">
        <f>V39+$W$20*S39</f>
        <v>142938984606.2471</v>
      </c>
      <c r="X39" s="6" t="s">
        <v>63</v>
      </c>
      <c r="Y39" s="5">
        <f>Q39</f>
        <v>-29146205088.079147</v>
      </c>
      <c r="Z39" s="5">
        <f>Y39+$W$20*T39</f>
        <v>-26618020820.608707</v>
      </c>
      <c r="AA39" s="6" t="s">
        <v>63</v>
      </c>
    </row>
    <row r="40" spans="2:27" ht="13.5">
      <c r="B40" s="6">
        <f>B39+B$21</f>
        <v>-891791.5104</v>
      </c>
      <c r="C40" s="6">
        <f>B40/$C$14</f>
        <v>-0.37778307109512854</v>
      </c>
      <c r="E40" s="4">
        <f>B40*$C$11</f>
        <v>-0.1775544938700041</v>
      </c>
      <c r="F40" s="4">
        <f>B40*$C$15</f>
        <v>-2.3736810416060927</v>
      </c>
      <c r="G40" s="5"/>
      <c r="H40" s="5"/>
      <c r="J40" s="5">
        <f>$E$6*COS(E40)+$E$5*COS(F40+$K$21)*$N$20</f>
        <v>149434686188.60074</v>
      </c>
      <c r="K40" s="5">
        <f>$E$6*SIN(E40)+$E$5*SIN(F40+$K$21)*$N$20</f>
        <v>-24308960357.903606</v>
      </c>
      <c r="M40" s="5">
        <f>$E$6*COS(E40)</f>
        <v>147245977309.37692</v>
      </c>
      <c r="N40" s="5">
        <f>$E$6*SIN(E40)</f>
        <v>-26422431279.943954</v>
      </c>
      <c r="P40" s="5">
        <f>$E$6*COS(E40)+$E$5*COS(F40)*$Q$21</f>
        <v>146972388699.47394</v>
      </c>
      <c r="Q40" s="5">
        <f>$E$6*SIN(E40)+$E$5*SIN(F40)*$Q$21</f>
        <v>-26686615145.198997</v>
      </c>
      <c r="S40" s="5">
        <f>-(yom^2)*$E$6*COS(E40)-mom^2*$E$5*COS(F40)*$T$21</f>
        <v>-0.0038985931797626853</v>
      </c>
      <c r="T40" s="5">
        <f>-(yom^2)*$E$6*SIN(E40)-mom^2*$E$5*SIN(F40)*$T$21</f>
        <v>0.0029190412038963467</v>
      </c>
      <c r="V40" s="5">
        <f>P40</f>
        <v>146972388699.47394</v>
      </c>
      <c r="W40" s="5">
        <f>V40+$W$20*S40</f>
        <v>143073795519.71124</v>
      </c>
      <c r="X40" s="6" t="s">
        <v>63</v>
      </c>
      <c r="Y40" s="5">
        <f>Q40</f>
        <v>-26686615145.198997</v>
      </c>
      <c r="Z40" s="5">
        <f>Y40+$W$20*T40</f>
        <v>-23767573941.30265</v>
      </c>
      <c r="AA40" s="6" t="s">
        <v>63</v>
      </c>
    </row>
    <row r="41" spans="2:27" ht="12.75">
      <c r="B41" s="6">
        <f>B40+B$21</f>
        <v>-805391.5104</v>
      </c>
      <c r="C41" s="6">
        <f>B41/$C$14</f>
        <v>-0.3411820752771949</v>
      </c>
      <c r="E41" s="4">
        <f>B41*$C$11</f>
        <v>-0.16035236972835634</v>
      </c>
      <c r="F41" s="4">
        <f>B41*$C$15</f>
        <v>-2.143710202454711</v>
      </c>
      <c r="J41" s="5">
        <f>$E$6*COS(E41)+$E$5*COS(F41+$K$21)*$N$20</f>
        <v>149328014343.27957</v>
      </c>
      <c r="K41" s="5">
        <f>$E$6*SIN(E41)+$E$5*SIN(F41+$K$21)*$N$20</f>
        <v>-21328959394.806946</v>
      </c>
      <c r="M41" s="5">
        <f>$E$6*COS(E41)</f>
        <v>147678691368.47534</v>
      </c>
      <c r="N41" s="5">
        <f>$E$6*SIN(E41)</f>
        <v>-23885703343.87307</v>
      </c>
      <c r="P41" s="5">
        <f>$E$6*COS(E41)+$E$5*COS(F41)*$Q$21</f>
        <v>147472525996.62482</v>
      </c>
      <c r="Q41" s="5">
        <f>$E$6*SIN(E41)+$E$5*SIN(F41)*$Q$21</f>
        <v>-24205296337.506336</v>
      </c>
      <c r="S41" s="5">
        <f>-(yom^2)*$E$6*COS(E41)-mom^2*$E$5*COS(F41)*$T$21</f>
        <v>-0.004393415748598908</v>
      </c>
      <c r="T41" s="5">
        <f>-(yom^2)*$E$6*SIN(E41)-mom^2*$E$5*SIN(F41)*$T$21</f>
        <v>0.0032110385778741026</v>
      </c>
      <c r="V41" s="5">
        <f>P41</f>
        <v>147472525996.62482</v>
      </c>
      <c r="W41" s="5">
        <f>V41+$W$20*S41</f>
        <v>143079110248.0259</v>
      </c>
      <c r="X41" s="6" t="s">
        <v>63</v>
      </c>
      <c r="Y41" s="5">
        <f>Q41</f>
        <v>-24205296337.506336</v>
      </c>
      <c r="Z41" s="5">
        <f>Y41+$W$20*T41</f>
        <v>-20994257759.632233</v>
      </c>
      <c r="AA41" s="6" t="s">
        <v>63</v>
      </c>
    </row>
    <row r="42" spans="2:27" ht="13.5">
      <c r="B42" s="6">
        <f>B41+B$21</f>
        <v>-718991.5104</v>
      </c>
      <c r="C42" s="6">
        <f>B42/$C$14</f>
        <v>-0.3045810794592613</v>
      </c>
      <c r="E42" s="4">
        <f>B42*$C$11</f>
        <v>-0.1431502455867086</v>
      </c>
      <c r="F42" s="4">
        <f>B42*$C$15</f>
        <v>-1.9137393633033286</v>
      </c>
      <c r="G42" s="5"/>
      <c r="H42" s="5"/>
      <c r="J42" s="5">
        <f>$E$6*COS(E42)+$E$5*COS(F42+$K$21)*$N$20</f>
        <v>149090800208.5315</v>
      </c>
      <c r="K42" s="5">
        <f>$E$6*SIN(E42)+$E$5*SIN(F42+$K$21)*$N$20</f>
        <v>-18476513092.09023</v>
      </c>
      <c r="M42" s="5">
        <f>$E$6*COS(E42)</f>
        <v>148067706449.50873</v>
      </c>
      <c r="N42" s="5">
        <f>$E$6*SIN(E42)</f>
        <v>-21341907490.170883</v>
      </c>
      <c r="P42" s="5">
        <f>$E$6*COS(E42)+$E$5*COS(F42)*$Q$21</f>
        <v>147939819729.6309</v>
      </c>
      <c r="Q42" s="5">
        <f>$E$6*SIN(E42)+$E$5*SIN(F42)*$Q$21</f>
        <v>-21700081789.930965</v>
      </c>
      <c r="S42" s="5">
        <f>-(yom^2)*$E$6*COS(E42)-mom^2*$E$5*COS(F42)*$T$21</f>
        <v>-0.004963412825030708</v>
      </c>
      <c r="T42" s="5">
        <f>-(yom^2)*$E$6*SIN(E42)-mom^2*$E$5*SIN(F42)*$T$21</f>
        <v>0.0033835366414197232</v>
      </c>
      <c r="V42" s="5">
        <f>P42</f>
        <v>147939819729.6309</v>
      </c>
      <c r="W42" s="5">
        <f>V42+$W$20*S42</f>
        <v>142976406904.6002</v>
      </c>
      <c r="X42" s="6" t="s">
        <v>63</v>
      </c>
      <c r="Y42" s="5">
        <f>Q42</f>
        <v>-21700081789.930965</v>
      </c>
      <c r="Z42" s="5">
        <f>Y42+$W$20*T42</f>
        <v>-18316545148.511242</v>
      </c>
      <c r="AA42" s="6" t="s">
        <v>63</v>
      </c>
    </row>
    <row r="43" spans="2:27" ht="12.75">
      <c r="B43" s="6">
        <f>B42+B$21</f>
        <v>-632591.5104</v>
      </c>
      <c r="C43" s="6">
        <f>B43/$C$14</f>
        <v>-0.2679800836413277</v>
      </c>
      <c r="E43" s="4">
        <f>B43*$C$11</f>
        <v>-0.12594812144506085</v>
      </c>
      <c r="F43" s="4">
        <f>B43*$C$15</f>
        <v>-1.6837685241519467</v>
      </c>
      <c r="J43" s="5">
        <f>$E$6*COS(E43)+$E$5*COS(F43+$K$21)*$N$20</f>
        <v>148755902092.3075</v>
      </c>
      <c r="K43" s="5">
        <f>$E$6*SIN(E43)+$E$5*SIN(F43+$K$21)*$N$20</f>
        <v>-15768625828.084198</v>
      </c>
      <c r="M43" s="5">
        <f>$E$6*COS(E43)</f>
        <v>148412907440.66687</v>
      </c>
      <c r="N43" s="5">
        <f>$E$6*SIN(E43)</f>
        <v>-18791796442.728573</v>
      </c>
      <c r="P43" s="5">
        <f>$E$6*COS(E43)+$E$5*COS(F43)*$Q$21</f>
        <v>148370033109.2118</v>
      </c>
      <c r="Q43" s="5">
        <f>$E$6*SIN(E43)+$E$5*SIN(F43)*$Q$21</f>
        <v>-19169692769.55912</v>
      </c>
      <c r="S43" s="5">
        <f>-(yom^2)*$E$6*COS(E43)-mom^2*$E$5*COS(F43)*$T$21</f>
        <v>-0.005579379226897206</v>
      </c>
      <c r="T43" s="5">
        <f>-(yom^2)*$E$6*SIN(E43)-mom^2*$E$5*SIN(F43)*$T$21</f>
        <v>0.003422173083693523</v>
      </c>
      <c r="V43" s="5">
        <f>P43</f>
        <v>148370033109.2118</v>
      </c>
      <c r="W43" s="5">
        <f>V43+$W$20*S43</f>
        <v>142790653882.31458</v>
      </c>
      <c r="X43" s="6" t="s">
        <v>63</v>
      </c>
      <c r="Y43" s="5">
        <f>Q43</f>
        <v>-19169692769.55912</v>
      </c>
      <c r="Z43" s="5">
        <f>Y43+$W$20*T43</f>
        <v>-15747519685.865597</v>
      </c>
      <c r="AA43" s="6" t="s">
        <v>63</v>
      </c>
    </row>
    <row r="44" spans="2:27" ht="12.75">
      <c r="B44" s="6">
        <f>B43+B$21</f>
        <v>-546191.5104</v>
      </c>
      <c r="C44" s="6">
        <f>B44/$C$14</f>
        <v>-0.23137908782339406</v>
      </c>
      <c r="E44" s="4">
        <f>B44*$C$11</f>
        <v>-0.10874599730341308</v>
      </c>
      <c r="F44" s="4">
        <f>B44*$C$15</f>
        <v>-1.4537976850005647</v>
      </c>
      <c r="J44" s="5">
        <f>$E$6*COS(E44)+$E$5*COS(F44+$K$21)*$N$20</f>
        <v>148359027728.08255</v>
      </c>
      <c r="K44" s="5">
        <f>$E$6*SIN(E44)+$E$5*SIN(F44+$K$21)*$N$20</f>
        <v>-13214359730.843801</v>
      </c>
      <c r="M44" s="5">
        <f>$E$6*COS(E44)</f>
        <v>148714192194.98193</v>
      </c>
      <c r="N44" s="5">
        <f>$E$6*SIN(E44)</f>
        <v>-16236124794.139654</v>
      </c>
      <c r="P44" s="5">
        <f>$E$6*COS(E44)+$E$5*COS(F44)*$Q$21</f>
        <v>148758587753.34436</v>
      </c>
      <c r="Q44" s="5">
        <f>$E$6*SIN(E44)+$E$5*SIN(F44)*$Q$21</f>
        <v>-16613845427.051636</v>
      </c>
      <c r="S44" s="5">
        <f>-(yom^2)*$E$6*COS(E44)-mom^2*$E$5*COS(F44)*$T$21</f>
        <v>-0.00620959837156649</v>
      </c>
      <c r="T44" s="5">
        <f>-(yom^2)*$E$6*SIN(E44)-mom^2*$E$5*SIN(F44)*$T$21</f>
        <v>0.003319620825158978</v>
      </c>
      <c r="V44" s="5">
        <f>P44</f>
        <v>148758587753.34436</v>
      </c>
      <c r="W44" s="5">
        <f>V44+$W$20*S44</f>
        <v>142548989381.77786</v>
      </c>
      <c r="X44" s="6" t="s">
        <v>63</v>
      </c>
      <c r="Y44" s="5">
        <f>Q44</f>
        <v>-16613845427.051636</v>
      </c>
      <c r="Z44" s="5">
        <f>Y44+$W$20*T44</f>
        <v>-13294224601.892658</v>
      </c>
      <c r="AA44" s="6" t="s">
        <v>63</v>
      </c>
    </row>
    <row r="45" spans="2:27" ht="12.75">
      <c r="B45" s="6">
        <f>B44+B$21</f>
        <v>-459791.5104</v>
      </c>
      <c r="C45" s="6">
        <f>B45/$C$14</f>
        <v>-0.19477809200546045</v>
      </c>
      <c r="E45" s="4">
        <f>B45*$C$11</f>
        <v>-0.09154387316176534</v>
      </c>
      <c r="F45" s="4">
        <f>B45*$C$15</f>
        <v>-1.2238268458491826</v>
      </c>
      <c r="J45" s="5">
        <f>$E$6*COS(E45)+$E$5*COS(F45+$K$21)*$N$20</f>
        <v>147936848774.68823</v>
      </c>
      <c r="K45" s="5">
        <f>$E$6*SIN(E45)+$E$5*SIN(F45+$K$21)*$N$20</f>
        <v>-10814397030.595629</v>
      </c>
      <c r="M45" s="5">
        <f>$E$6*COS(E45)</f>
        <v>148971471560.55423</v>
      </c>
      <c r="N45" s="5">
        <f>$E$6*SIN(E45)</f>
        <v>-13675648782.411644</v>
      </c>
      <c r="P45" s="5">
        <f>$E$6*COS(E45)+$E$5*COS(F45)*$Q$21</f>
        <v>149100799408.78748</v>
      </c>
      <c r="Q45" s="5">
        <f>$E$6*SIN(E45)+$E$5*SIN(F45)*$Q$21</f>
        <v>-14033305251.388645</v>
      </c>
      <c r="S45" s="5">
        <f>-(yom^2)*$E$6*COS(E45)-mom^2*$E$5*COS(F45)*$T$21</f>
        <v>-0.006821512066170068</v>
      </c>
      <c r="T45" s="5">
        <f>-(yom^2)*$E$6*SIN(E45)-mom^2*$E$5*SIN(F45)*$T$21</f>
        <v>0.0030759753831505416</v>
      </c>
      <c r="V45" s="5">
        <f>P45</f>
        <v>149100799408.78748</v>
      </c>
      <c r="W45" s="5">
        <f>V45+$W$20*S45</f>
        <v>142279287342.6174</v>
      </c>
      <c r="X45" s="6" t="s">
        <v>63</v>
      </c>
      <c r="Y45" s="5">
        <f>Q45</f>
        <v>-14033305251.388645</v>
      </c>
      <c r="Z45" s="5">
        <f>Y45+$W$20*T45</f>
        <v>-10957329868.238104</v>
      </c>
      <c r="AA45" s="6" t="s">
        <v>63</v>
      </c>
    </row>
    <row r="46" spans="2:27" ht="12.75">
      <c r="B46" s="6">
        <f>B45+B$21</f>
        <v>-373391.5104</v>
      </c>
      <c r="C46" s="6">
        <f>B46/$C$14</f>
        <v>-0.15817709618752682</v>
      </c>
      <c r="E46" s="4">
        <f>B46*$C$11</f>
        <v>-0.07434174902011757</v>
      </c>
      <c r="F46" s="4">
        <f>B46*$C$15</f>
        <v>-0.9938560066978007</v>
      </c>
      <c r="J46" s="5">
        <f>$E$6*COS(E46)+$E$5*COS(F46+$K$21)*$N$20</f>
        <v>147525065242.09796</v>
      </c>
      <c r="K46" s="5">
        <f>$E$6*SIN(E46)+$E$5*SIN(F46+$K$21)*$N$20</f>
        <v>-8561043732.762114</v>
      </c>
      <c r="M46" s="5">
        <f>$E$6*COS(E46)</f>
        <v>149184669406.93298</v>
      </c>
      <c r="N46" s="5">
        <f>$E$6*SIN(E46)</f>
        <v>-11111126067.190868</v>
      </c>
      <c r="P46" s="5">
        <f>$E$6*COS(E46)+$E$5*COS(F46)*$Q$21</f>
        <v>149392119927.53735</v>
      </c>
      <c r="Q46" s="5">
        <f>$E$6*SIN(E46)+$E$5*SIN(F46)*$Q$21</f>
        <v>-11429886358.994463</v>
      </c>
      <c r="S46" s="5">
        <f>-(yom^2)*$E$6*COS(E46)-mom^2*$E$5*COS(F46)*$T$21</f>
        <v>-0.007383434638882082</v>
      </c>
      <c r="T46" s="5">
        <f>-(yom^2)*$E$6*SIN(E46)-mom^2*$E$5*SIN(F46)*$T$21</f>
        <v>0.0026987514120734033</v>
      </c>
      <c r="V46" s="5">
        <f>P46</f>
        <v>149392119927.53735</v>
      </c>
      <c r="W46" s="5">
        <f>V46+$W$20*S46</f>
        <v>142008685288.65527</v>
      </c>
      <c r="X46" s="6" t="s">
        <v>63</v>
      </c>
      <c r="Y46" s="5">
        <f>Q46</f>
        <v>-11429886358.994463</v>
      </c>
      <c r="Z46" s="5">
        <f>Y46+$W$20*T46</f>
        <v>-8731134946.921059</v>
      </c>
      <c r="AA46" s="6" t="s">
        <v>63</v>
      </c>
    </row>
    <row r="47" spans="2:27" ht="12.75">
      <c r="B47" s="6">
        <f>B46+B$21</f>
        <v>-286991.5104</v>
      </c>
      <c r="C47" s="6">
        <f>B47/$C$14</f>
        <v>-0.12157610036959321</v>
      </c>
      <c r="E47" s="4">
        <f>B47*$C$11</f>
        <v>-0.057139624878469825</v>
      </c>
      <c r="F47" s="4">
        <f>B47*$C$15</f>
        <v>-0.7638851675464187</v>
      </c>
      <c r="J47" s="5">
        <f>$E$6*COS(E47)+$E$5*COS(F47+$K$21)*$N$20</f>
        <v>147156521760.10516</v>
      </c>
      <c r="K47" s="5">
        <f>$E$6*SIN(E47)+$E$5*SIN(F47+$K$21)*$N$20</f>
        <v>-6438674406.446934</v>
      </c>
      <c r="M47" s="5">
        <f>$E$6*COS(E47)</f>
        <v>149353722647.6436</v>
      </c>
      <c r="N47" s="5">
        <f>$E$6*SIN(E47)</f>
        <v>-8543315505.566603</v>
      </c>
      <c r="P47" s="5">
        <f>$E$6*COS(E47)+$E$5*COS(F47)*$Q$21</f>
        <v>149628372758.58588</v>
      </c>
      <c r="Q47" s="5">
        <f>$E$6*SIN(E47)+$E$5*SIN(F47)*$Q$21</f>
        <v>-8806395642.956562</v>
      </c>
      <c r="S47" s="5">
        <f>-(yom^2)*$E$6*COS(E47)-mom^2*$E$5*COS(F47)*$T$21</f>
        <v>-0.007866221155575729</v>
      </c>
      <c r="T47" s="5">
        <f>-(yom^2)*$E$6*SIN(E47)-mom^2*$E$5*SIN(F47)*$T$21</f>
        <v>0.0022024885999427594</v>
      </c>
      <c r="V47" s="5">
        <f>P47</f>
        <v>149628372758.58588</v>
      </c>
      <c r="W47" s="5">
        <f>V47+$W$20*S47</f>
        <v>141762151603.01013</v>
      </c>
      <c r="X47" s="6" t="s">
        <v>63</v>
      </c>
      <c r="Y47" s="5">
        <f>Q47</f>
        <v>-8806395642.956562</v>
      </c>
      <c r="Z47" s="5">
        <f>Y47+$W$20*T47</f>
        <v>-6603907043.013803</v>
      </c>
      <c r="AA47" s="6" t="s">
        <v>63</v>
      </c>
    </row>
    <row r="48" spans="2:27" ht="12.75">
      <c r="B48" s="6">
        <f>B47+B$21</f>
        <v>-200591.51040000003</v>
      </c>
      <c r="C48" s="6">
        <f>B48/$C$14</f>
        <v>-0.08497510455165959</v>
      </c>
      <c r="E48" s="4">
        <f>B48*$C$11</f>
        <v>-0.03993750073682207</v>
      </c>
      <c r="F48" s="4">
        <f>B48*$C$15</f>
        <v>-0.5339143283950367</v>
      </c>
      <c r="J48" s="5">
        <f>$E$6*COS(E48)+$E$5*COS(F48+$K$21)*$N$20</f>
        <v>146859474876.90286</v>
      </c>
      <c r="K48" s="5">
        <f>$E$6*SIN(E48)+$E$5*SIN(F48+$K$21)*$N$20</f>
        <v>-4424594656.788156</v>
      </c>
      <c r="M48" s="5">
        <f>$E$6*COS(E48)</f>
        <v>149478581258.8553</v>
      </c>
      <c r="N48" s="5">
        <f>$E$6*SIN(E48)</f>
        <v>-5972976927.520869</v>
      </c>
      <c r="P48" s="5">
        <f>$E$6*COS(E48)+$E$5*COS(F48)*$Q$21</f>
        <v>149805969556.59933</v>
      </c>
      <c r="Q48" s="5">
        <f>$E$6*SIN(E48)+$E$5*SIN(F48)*$Q$21</f>
        <v>-6166524711.362458</v>
      </c>
      <c r="S48" s="5">
        <f>-(yom^2)*$E$6*COS(E48)-mom^2*$E$5*COS(F48)*$T$21</f>
        <v>-0.008244801883765982</v>
      </c>
      <c r="T48" s="5">
        <f>-(yom^2)*$E$6*SIN(E48)-mom^2*$E$5*SIN(F48)*$T$21</f>
        <v>0.0016079876718873324</v>
      </c>
      <c r="V48" s="5">
        <f>P48</f>
        <v>149805969556.59933</v>
      </c>
      <c r="W48" s="5">
        <f>V48+$W$20*S48</f>
        <v>141561167672.83334</v>
      </c>
      <c r="X48" s="6" t="s">
        <v>63</v>
      </c>
      <c r="Y48" s="5">
        <f>Q48</f>
        <v>-6166524711.362458</v>
      </c>
      <c r="Z48" s="5">
        <f>Y48+$W$20*T48</f>
        <v>-4558537039.475126</v>
      </c>
      <c r="AA48" s="6" t="s">
        <v>63</v>
      </c>
    </row>
    <row r="49" spans="2:27" ht="12.75">
      <c r="B49" s="6">
        <f>B48+B$21</f>
        <v>-114191.51040000003</v>
      </c>
      <c r="C49" s="6">
        <f>B49/$C$14</f>
        <v>-0.048374108733725975</v>
      </c>
      <c r="E49" s="4">
        <f>B49*$C$11</f>
        <v>-0.022735376595174318</v>
      </c>
      <c r="F49" s="4">
        <f>B49*$C$15</f>
        <v>-0.3039434892436547</v>
      </c>
      <c r="J49" s="5">
        <f>$E$6*COS(E49)+$E$5*COS(F49+$K$21)*$N$20</f>
        <v>146656102622.05518</v>
      </c>
      <c r="K49" s="5">
        <f>$E$6*SIN(E49)+$E$5*SIN(F49+$K$21)*$N$20</f>
        <v>-2490275856.87634</v>
      </c>
      <c r="M49" s="5">
        <f>$E$6*COS(E49)</f>
        <v>149559208294.1836</v>
      </c>
      <c r="N49" s="5">
        <f>$E$6*SIN(E49)</f>
        <v>-3400870911.090357</v>
      </c>
      <c r="P49" s="5">
        <f>$E$6*COS(E49)+$E$5*COS(F49)*$Q$21</f>
        <v>149922096503.19965</v>
      </c>
      <c r="Q49" s="5">
        <f>$E$6*SIN(E49)+$E$5*SIN(F49)*$Q$21</f>
        <v>-3514695292.867109</v>
      </c>
      <c r="S49" s="5">
        <f>-(yom^2)*$E$6*COS(E49)-mom^2*$E$5*COS(F49)*$T$21</f>
        <v>-0.008499502208343682</v>
      </c>
      <c r="T49" s="5">
        <f>-(yom^2)*$E$6*SIN(E49)-mom^2*$E$5*SIN(F49)*$T$21</f>
        <v>0.0009412167275574929</v>
      </c>
      <c r="V49" s="5">
        <f>P49</f>
        <v>149922096503.19965</v>
      </c>
      <c r="W49" s="5">
        <f>V49+$W$20*S49</f>
        <v>141422594294.85596</v>
      </c>
      <c r="X49" s="6" t="s">
        <v>63</v>
      </c>
      <c r="Y49" s="5">
        <f>Q49</f>
        <v>-3514695292.867109</v>
      </c>
      <c r="Z49" s="5">
        <f>Y49+$W$20*T49</f>
        <v>-2573478565.309616</v>
      </c>
      <c r="AA49" s="6" t="s">
        <v>63</v>
      </c>
    </row>
    <row r="50" spans="2:27" ht="12.75">
      <c r="B50" s="6">
        <f>B49+B$21</f>
        <v>-27791.51040000003</v>
      </c>
      <c r="C50" s="6">
        <f>B50/$C$14</f>
        <v>-0.011773112915792357</v>
      </c>
      <c r="E50" s="4">
        <f>B50*$C$11</f>
        <v>-0.005533252453526564</v>
      </c>
      <c r="F50" s="4">
        <f>B50*$C$15</f>
        <v>-0.07397265009227276</v>
      </c>
      <c r="J50" s="5">
        <f>$E$6*COS(E50)+$E$5*COS(F50+$K$21)*$N$20</f>
        <v>146561334811.97928</v>
      </c>
      <c r="K50" s="5">
        <f>$E$6*SIN(E50)+$E$5*SIN(F50+$K$21)*$N$20</f>
        <v>-602897113.9963485</v>
      </c>
      <c r="M50" s="5">
        <f>$E$6*COS(E50)</f>
        <v>149595579895.62292</v>
      </c>
      <c r="N50" s="5">
        <f>$E$6*SIN(E50)</f>
        <v>-827758557.3069829</v>
      </c>
      <c r="P50" s="5">
        <f>$E$6*COS(E50)+$E$5*COS(F50)*$Q$21</f>
        <v>149974860531.07837</v>
      </c>
      <c r="Q50" s="5">
        <f>$E$6*SIN(E50)+$E$5*SIN(F50)*$Q$21</f>
        <v>-855866237.7208121</v>
      </c>
      <c r="S50" s="5">
        <f>-(yom^2)*$E$6*COS(E50)-mom^2*$E$5*COS(F50)*$T$21</f>
        <v>-0.008617078500401158</v>
      </c>
      <c r="T50" s="5">
        <f>-(yom^2)*$E$6*SIN(E50)-mom^2*$E$5*SIN(F50)*$T$21</f>
        <v>0.00023194549758825462</v>
      </c>
      <c r="V50" s="5">
        <f>P50</f>
        <v>149974860531.07837</v>
      </c>
      <c r="W50" s="5">
        <f>V50+$W$20*S50</f>
        <v>141357782030.67722</v>
      </c>
      <c r="X50" s="6" t="s">
        <v>63</v>
      </c>
      <c r="Y50" s="5">
        <f>Q50</f>
        <v>-855866237.7208121</v>
      </c>
      <c r="Z50" s="5">
        <f>Y50+$W$20*T50</f>
        <v>-623920740.1325574</v>
      </c>
      <c r="AA50" s="6" t="s">
        <v>63</v>
      </c>
    </row>
    <row r="51" spans="2:27" ht="12.75">
      <c r="B51" s="6">
        <f>B50+B$21</f>
        <v>58608.48959999997</v>
      </c>
      <c r="C51" s="6">
        <f>B51/$C$14</f>
        <v>0.02482788290214126</v>
      </c>
      <c r="E51" s="4">
        <f>B51*$C$11</f>
        <v>0.01166887168812119</v>
      </c>
      <c r="F51" s="4">
        <f>B51*$C$15</f>
        <v>0.15599818905910923</v>
      </c>
      <c r="J51" s="5">
        <f>$E$6*COS(E51)+$E$5*COS(F51+$K$21)*$N$20</f>
        <v>146582065687.50656</v>
      </c>
      <c r="K51" s="5">
        <f>$E$6*SIN(E51)+$E$5*SIN(F51+$K$21)*$N$20</f>
        <v>1272886732.1499126</v>
      </c>
      <c r="M51" s="5">
        <f>$E$6*COS(E51)</f>
        <v>149587685300.60623</v>
      </c>
      <c r="N51" s="5">
        <f>$E$6*SIN(E51)</f>
        <v>1745598735.0162961</v>
      </c>
      <c r="P51" s="5">
        <f>$E$6*COS(E51)+$E$5*COS(F51)*$Q$21</f>
        <v>149963387752.24368</v>
      </c>
      <c r="Q51" s="5">
        <f>$E$6*SIN(E51)+$E$5*SIN(F51)*$Q$21</f>
        <v>1804687735.3745942</v>
      </c>
      <c r="S51" s="5">
        <f>-(yom^2)*$E$6*COS(E51)-mom^2*$E$5*COS(F51)*$T$21</f>
        <v>-0.008591415396623156</v>
      </c>
      <c r="T51" s="5">
        <f>-(yom^2)*$E$6*SIN(E51)-mom^2*$E$5*SIN(F51)*$T$21</f>
        <v>-0.0004878205696061549</v>
      </c>
      <c r="V51" s="5">
        <f>P51</f>
        <v>149963387752.24368</v>
      </c>
      <c r="W51" s="5">
        <f>V51+$W$20*S51</f>
        <v>141371972355.6205</v>
      </c>
      <c r="X51" s="6" t="s">
        <v>63</v>
      </c>
      <c r="Y51" s="5">
        <f>Q51</f>
        <v>1804687735.3745942</v>
      </c>
      <c r="Z51" s="5">
        <f>Y51+$W$20*T51</f>
        <v>1316867165.7684393</v>
      </c>
      <c r="AA51" s="6" t="s">
        <v>63</v>
      </c>
    </row>
    <row r="52" spans="2:27" ht="12.75">
      <c r="B52" s="6">
        <f>B51+B$21</f>
        <v>145008.48959999997</v>
      </c>
      <c r="C52" s="6">
        <f>B52/$C$14</f>
        <v>0.061428878720074874</v>
      </c>
      <c r="E52" s="4">
        <f>B52*$C$11</f>
        <v>0.028870995829768945</v>
      </c>
      <c r="F52" s="4">
        <f>B52*$C$15</f>
        <v>0.3859690282104912</v>
      </c>
      <c r="J52" s="5">
        <f>$E$6*COS(E52)+$E$5*COS(F52+$K$21)*$N$20</f>
        <v>146716790341.60672</v>
      </c>
      <c r="K52" s="5">
        <f>$E$6*SIN(E52)+$E$5*SIN(F52+$K$21)*$N$20</f>
        <v>3173044183.059329</v>
      </c>
      <c r="M52" s="5">
        <f>$E$6*COS(E52)</f>
        <v>149535526845.18982</v>
      </c>
      <c r="N52" s="5">
        <f>$E$6*SIN(E52)</f>
        <v>4318439494.587796</v>
      </c>
      <c r="P52" s="5">
        <f>$E$6*COS(E52)+$E$5*COS(F52)*$Q$21</f>
        <v>149887868908.1377</v>
      </c>
      <c r="Q52" s="5">
        <f>$E$6*SIN(E52)+$E$5*SIN(F52)*$Q$21</f>
        <v>4461613908.528854</v>
      </c>
      <c r="S52" s="5">
        <f>-(yom^2)*$E$6*COS(E52)-mom^2*$E$5*COS(F52)*$T$21</f>
        <v>-0.008423847774768144</v>
      </c>
      <c r="T52" s="5">
        <f>-(yom^2)*$E$6*SIN(E52)-mom^2*$E$5*SIN(F52)*$T$21</f>
        <v>-0.0011855239397131057</v>
      </c>
      <c r="V52" s="5">
        <f>P52</f>
        <v>149887868908.1377</v>
      </c>
      <c r="W52" s="5">
        <f>V52+$W$20*S52</f>
        <v>141464021133.36954</v>
      </c>
      <c r="X52" s="6" t="s">
        <v>63</v>
      </c>
      <c r="Y52" s="5">
        <f>Q52</f>
        <v>4461613908.528854</v>
      </c>
      <c r="Z52" s="5">
        <f>Y52+$W$20*T52</f>
        <v>3276089968.8157487</v>
      </c>
      <c r="AA52" s="6" t="s">
        <v>63</v>
      </c>
    </row>
    <row r="53" spans="2:27" ht="12.75">
      <c r="B53" s="6">
        <f>B52+B$21</f>
        <v>231408.48959999997</v>
      </c>
      <c r="C53" s="6">
        <f>B53/$C$14</f>
        <v>0.09802987453800849</v>
      </c>
      <c r="E53" s="4">
        <f>B53*$C$11</f>
        <v>0.0460731199714167</v>
      </c>
      <c r="F53" s="4">
        <f>B53*$C$15</f>
        <v>0.6159398673618732</v>
      </c>
      <c r="J53" s="5">
        <f>$E$6*COS(E53)+$E$5*COS(F53+$K$21)*$N$20</f>
        <v>146955684080.9455</v>
      </c>
      <c r="K53" s="5">
        <f>$E$6*SIN(E53)+$E$5*SIN(F53+$K$21)*$N$20</f>
        <v>5132233329.894208</v>
      </c>
      <c r="M53" s="5">
        <f>$E$6*COS(E53)</f>
        <v>149439119963.36197</v>
      </c>
      <c r="N53" s="5">
        <f>$E$6*SIN(E53)</f>
        <v>6890002402.9608555</v>
      </c>
      <c r="P53" s="5">
        <f>$E$6*COS(E53)+$E$5*COS(F53)*$Q$21</f>
        <v>149749549448.66403</v>
      </c>
      <c r="Q53" s="5">
        <f>$E$6*SIN(E53)+$E$5*SIN(F53)*$Q$21</f>
        <v>7109723537.094187</v>
      </c>
      <c r="S53" s="5">
        <f>-(yom^2)*$E$6*COS(E53)-mom^2*$E$5*COS(F53)*$T$21</f>
        <v>-0.00812309047197703</v>
      </c>
      <c r="T53" s="5">
        <f>-(yom^2)*$E$6*SIN(E53)-mom^2*$E$5*SIN(F53)*$T$21</f>
        <v>-0.0018297676937357934</v>
      </c>
      <c r="V53" s="5">
        <f>P53</f>
        <v>149749549448.66403</v>
      </c>
      <c r="W53" s="5">
        <f>V53+$W$20*S53</f>
        <v>141626458976.687</v>
      </c>
      <c r="X53" s="6" t="s">
        <v>63</v>
      </c>
      <c r="Y53" s="5">
        <f>Q53</f>
        <v>7109723537.094187</v>
      </c>
      <c r="Z53" s="5">
        <f>Y53+$W$20*T53</f>
        <v>5279955843.358394</v>
      </c>
      <c r="AA53" s="6" t="s">
        <v>63</v>
      </c>
    </row>
    <row r="54" spans="2:27" ht="12.75">
      <c r="B54" s="6">
        <f>B53+B$21</f>
        <v>317808.4896</v>
      </c>
      <c r="C54" s="6">
        <f>B54/$C$14</f>
        <v>0.1346308703559421</v>
      </c>
      <c r="E54" s="4">
        <f>B54*$C$11</f>
        <v>0.06327524411306445</v>
      </c>
      <c r="F54" s="4">
        <f>B54*$C$15</f>
        <v>0.8459107065132552</v>
      </c>
      <c r="J54" s="5">
        <f>$E$6*COS(E54)+$E$5*COS(F54+$K$21)*$N$20</f>
        <v>147281120542.54337</v>
      </c>
      <c r="K54" s="5">
        <f>$E$6*SIN(E54)+$E$5*SIN(F54+$K$21)*$N$20</f>
        <v>7181937108.185665</v>
      </c>
      <c r="M54" s="5">
        <f>$E$6*COS(E54)</f>
        <v>149298493182.4761</v>
      </c>
      <c r="N54" s="5">
        <f>$E$6*SIN(E54)</f>
        <v>9459526519.81237</v>
      </c>
      <c r="P54" s="5">
        <f>$E$6*COS(E54)+$E$5*COS(F54)*$Q$21</f>
        <v>149550664762.4677</v>
      </c>
      <c r="Q54" s="5">
        <f>$E$6*SIN(E54)+$E$5*SIN(F54)*$Q$21</f>
        <v>9744225196.265709</v>
      </c>
      <c r="S54" s="5">
        <f>-(yom^2)*$E$6*COS(E54)-mom^2*$E$5*COS(F54)*$T$21</f>
        <v>-0.007704779446514033</v>
      </c>
      <c r="T54" s="5">
        <f>-(yom^2)*$E$6*SIN(E54)-mom^2*$E$5*SIN(F54)*$T$21</f>
        <v>-0.0023919671185847636</v>
      </c>
      <c r="V54" s="5">
        <f>P54</f>
        <v>149550664762.4677</v>
      </c>
      <c r="W54" s="5">
        <f>V54+$W$20*S54</f>
        <v>141845885315.95367</v>
      </c>
      <c r="X54" s="6" t="s">
        <v>63</v>
      </c>
      <c r="Y54" s="5">
        <f>Q54</f>
        <v>9744225196.265709</v>
      </c>
      <c r="Z54" s="5">
        <f>Y54+$W$20*T54</f>
        <v>7352258077.680945</v>
      </c>
      <c r="AA54" s="6" t="s">
        <v>63</v>
      </c>
    </row>
    <row r="55" spans="2:27" ht="12.75">
      <c r="B55" s="6">
        <f>B54+B$21</f>
        <v>404208.4896</v>
      </c>
      <c r="C55" s="6">
        <f>B55/$C$14</f>
        <v>0.17123186617387573</v>
      </c>
      <c r="E55" s="4">
        <f>B55*$C$11</f>
        <v>0.0804773682547122</v>
      </c>
      <c r="F55" s="4">
        <f>B55*$C$15</f>
        <v>1.0758815456646371</v>
      </c>
      <c r="J55" s="5">
        <f>$E$6*COS(E55)+$E$5*COS(F55+$K$21)*$N$20</f>
        <v>147668601284.42496</v>
      </c>
      <c r="K55" s="5">
        <f>$E$6*SIN(E55)+$E$5*SIN(F55+$K$21)*$N$20</f>
        <v>9348765756.70881</v>
      </c>
      <c r="M55" s="5">
        <f>$E$6*COS(E55)</f>
        <v>149113688114.8092</v>
      </c>
      <c r="N55" s="5">
        <f>$E$6*SIN(E55)</f>
        <v>12026251508.109423</v>
      </c>
      <c r="P55" s="5">
        <f>$E$6*COS(E55)+$E$5*COS(F55)*$Q$21</f>
        <v>149294323968.60724</v>
      </c>
      <c r="Q55" s="5">
        <f>$E$6*SIN(E55)+$E$5*SIN(F55)*$Q$21</f>
        <v>12360937227.0345</v>
      </c>
      <c r="S55" s="5">
        <f>-(yom^2)*$E$6*COS(E55)-mom^2*$E$5*COS(F55)*$T$21</f>
        <v>-0.007190648542560846</v>
      </c>
      <c r="T55" s="5">
        <f>-(yom^2)*$E$6*SIN(E55)-mom^2*$E$5*SIN(F55)*$T$21</f>
        <v>-0.0028478532248040317</v>
      </c>
      <c r="V55" s="5">
        <f>P55</f>
        <v>149294323968.60724</v>
      </c>
      <c r="W55" s="5">
        <f>V55+$W$20*S55</f>
        <v>142103675426.0464</v>
      </c>
      <c r="X55" s="6" t="s">
        <v>63</v>
      </c>
      <c r="Y55" s="5">
        <f>Q55</f>
        <v>12360937227.0345</v>
      </c>
      <c r="Z55" s="5">
        <f>Y55+$W$20*T55</f>
        <v>9513084002.230469</v>
      </c>
      <c r="AA55" s="6" t="s">
        <v>63</v>
      </c>
    </row>
    <row r="56" spans="2:27" ht="12.75">
      <c r="B56" s="6">
        <f>B55+B$21</f>
        <v>490608.4896</v>
      </c>
      <c r="C56" s="6">
        <f>B56/$C$14</f>
        <v>0.20783286199180934</v>
      </c>
      <c r="E56" s="4">
        <f>B56*$C$11</f>
        <v>0.09767949239635997</v>
      </c>
      <c r="F56" s="4">
        <f>B56*$C$15</f>
        <v>1.305852384816019</v>
      </c>
      <c r="J56" s="5">
        <f>$E$6*COS(E56)+$E$5*COS(F56+$K$21)*$N$20</f>
        <v>148088047903.23123</v>
      </c>
      <c r="K56" s="5">
        <f>$E$6*SIN(E56)+$E$5*SIN(F56+$K$21)*$N$20</f>
        <v>11653015874.50478</v>
      </c>
      <c r="M56" s="5">
        <f>$E$6*COS(E56)</f>
        <v>148884759445.24863</v>
      </c>
      <c r="N56" s="5">
        <f>$E$6*SIN(E56)</f>
        <v>14589417859.097416</v>
      </c>
      <c r="P56" s="5">
        <f>$E$6*COS(E56)+$E$5*COS(F56)*$Q$21</f>
        <v>148984348388.0008</v>
      </c>
      <c r="Q56" s="5">
        <f>$E$6*SIN(E56)+$E$5*SIN(F56)*$Q$21</f>
        <v>14956468107.171495</v>
      </c>
      <c r="S56" s="5">
        <f>-(yom^2)*$E$6*COS(E56)-mom^2*$E$5*COS(F56)*$T$21</f>
        <v>-0.0066073852046029105</v>
      </c>
      <c r="T56" s="5">
        <f>-(yom^2)*$E$6*SIN(E56)-mom^2*$E$5*SIN(F56)*$T$21</f>
        <v>-0.0031787490258049084</v>
      </c>
      <c r="V56" s="5">
        <f>P56</f>
        <v>148984348388.0008</v>
      </c>
      <c r="W56" s="5">
        <f>V56+$W$20*S56</f>
        <v>142376963183.3979</v>
      </c>
      <c r="X56" s="6" t="s">
        <v>63</v>
      </c>
      <c r="Y56" s="5">
        <f>Q56</f>
        <v>14956468107.171495</v>
      </c>
      <c r="Z56" s="5">
        <f>Y56+$W$20*T56</f>
        <v>11777719081.366587</v>
      </c>
      <c r="AA56" s="6" t="s">
        <v>63</v>
      </c>
    </row>
    <row r="57" spans="2:27" ht="12.75">
      <c r="B57" s="6">
        <f>B56+B$21</f>
        <v>577008.4896</v>
      </c>
      <c r="C57" s="6">
        <f>B57/$C$14</f>
        <v>0.24443385780974297</v>
      </c>
      <c r="E57" s="4">
        <f>B57*$C$11</f>
        <v>0.11488161653800771</v>
      </c>
      <c r="F57" s="4">
        <f>B57*$C$15</f>
        <v>1.535823223967401</v>
      </c>
      <c r="J57" s="5">
        <f>$E$6*COS(E57)+$E$5*COS(F57+$K$21)*$N$20</f>
        <v>148505388643.0984</v>
      </c>
      <c r="K57" s="5">
        <f>$E$6*SIN(E57)+$E$5*SIN(F57+$K$21)*$N$20</f>
        <v>14107561959.118248</v>
      </c>
      <c r="M57" s="5">
        <f>$E$6*COS(E57)</f>
        <v>148611774915.1104</v>
      </c>
      <c r="N57" s="5">
        <f>$E$6*SIN(E57)</f>
        <v>17148267117.043081</v>
      </c>
      <c r="P57" s="5">
        <f>$E$6*COS(E57)+$E$5*COS(F57)*$Q$21</f>
        <v>148625073199.1119</v>
      </c>
      <c r="Q57" s="5">
        <f>$E$6*SIN(E57)+$E$5*SIN(F57)*$Q$21</f>
        <v>17528355261.783684</v>
      </c>
      <c r="S57" s="5">
        <f>-(yom^2)*$E$6*COS(E57)-mom^2*$E$5*COS(F57)*$T$21</f>
        <v>-0.005985225392499485</v>
      </c>
      <c r="T57" s="5">
        <f>-(yom^2)*$E$6*SIN(E57)-mom^2*$E$5*SIN(F57)*$T$21</f>
        <v>-0.003372551377976477</v>
      </c>
      <c r="V57" s="5">
        <f>P57</f>
        <v>148625073199.1119</v>
      </c>
      <c r="W57" s="5">
        <f>V57+$W$20*S57</f>
        <v>142639847806.61243</v>
      </c>
      <c r="X57" s="6" t="s">
        <v>63</v>
      </c>
      <c r="Y57" s="5">
        <f>Q57</f>
        <v>17528355261.783684</v>
      </c>
      <c r="Z57" s="5">
        <f>Y57+$W$20*T57</f>
        <v>14155803883.807207</v>
      </c>
      <c r="AA57" s="6" t="s">
        <v>63</v>
      </c>
    </row>
    <row r="58" spans="2:27" ht="12.75">
      <c r="B58" s="6">
        <f>B57+B$21</f>
        <v>663408.4896</v>
      </c>
      <c r="C58" s="6">
        <f>B58/$C$14</f>
        <v>0.28103485362767655</v>
      </c>
      <c r="E58" s="4">
        <f>B58*$C$11</f>
        <v>0.13208374067965548</v>
      </c>
      <c r="F58" s="4">
        <f>B58*$C$15</f>
        <v>1.7657940631187832</v>
      </c>
      <c r="J58" s="5">
        <f>$E$6*COS(E58)+$E$5*COS(F58+$K$21)*$N$20</f>
        <v>148884355953.78806</v>
      </c>
      <c r="K58" s="5">
        <f>$E$6*SIN(E58)+$E$5*SIN(F58+$K$21)*$N$20</f>
        <v>16717138802.668762</v>
      </c>
      <c r="M58" s="5">
        <f>$E$6*COS(E58)</f>
        <v>148294815302.09433</v>
      </c>
      <c r="N58" s="5">
        <f>$E$6*SIN(E58)</f>
        <v>19702042103.66594</v>
      </c>
      <c r="P58" s="5">
        <f>$E$6*COS(E58)+$E$5*COS(F58)*$Q$21</f>
        <v>148221122720.6326</v>
      </c>
      <c r="Q58" s="5">
        <f>$E$6*SIN(E58)+$E$5*SIN(F58)*$Q$21</f>
        <v>20075155016.29059</v>
      </c>
      <c r="S58" s="5">
        <f>-(yom^2)*$E$6*COS(E58)-mom^2*$E$5*COS(F58)*$T$21</f>
        <v>-0.00535636168042602</v>
      </c>
      <c r="T58" s="5">
        <f>-(yom^2)*$E$6*SIN(E58)-mom^2*$E$5*SIN(F58)*$T$21</f>
        <v>-0.0034243666844136597</v>
      </c>
      <c r="V58" s="5">
        <f>P58</f>
        <v>148221122720.6326</v>
      </c>
      <c r="W58" s="5">
        <f>V58+$W$20*S58</f>
        <v>142864761040.20657</v>
      </c>
      <c r="X58" s="6" t="s">
        <v>63</v>
      </c>
      <c r="Y58" s="5">
        <f>Q58</f>
        <v>20075155016.29059</v>
      </c>
      <c r="Z58" s="5">
        <f>Y58+$W$20*T58</f>
        <v>16650788331.876928</v>
      </c>
      <c r="AA58" s="6" t="s">
        <v>63</v>
      </c>
    </row>
    <row r="59" spans="2:27" ht="12.75">
      <c r="B59" s="6">
        <f>B58+B$21</f>
        <v>749808.4896</v>
      </c>
      <c r="C59" s="6">
        <f>B59/$C$14</f>
        <v>0.3176358494456102</v>
      </c>
      <c r="E59" s="4">
        <f>B59*$C$11</f>
        <v>0.1492858648213032</v>
      </c>
      <c r="F59" s="4">
        <f>B59*$C$15</f>
        <v>1.9957649022701651</v>
      </c>
      <c r="J59" s="5">
        <f>$E$6*COS(E59)+$E$5*COS(F59+$K$21)*$N$20</f>
        <v>149188400348.54654</v>
      </c>
      <c r="K59" s="5">
        <f>$E$6*SIN(E59)+$E$5*SIN(F59+$K$21)*$N$20</f>
        <v>19478052542.16275</v>
      </c>
      <c r="M59" s="5">
        <f>$E$6*COS(E59)</f>
        <v>147933974396.38132</v>
      </c>
      <c r="N59" s="5">
        <f>$E$6*SIN(E59)</f>
        <v>22249987142.191708</v>
      </c>
      <c r="P59" s="5">
        <f>$E$6*COS(E59)+$E$5*COS(F59)*$Q$21</f>
        <v>147777171152.36066</v>
      </c>
      <c r="Q59" s="5">
        <f>$E$6*SIN(E59)+$E$5*SIN(F59)*$Q$21</f>
        <v>22596478967.195328</v>
      </c>
      <c r="S59" s="5">
        <f>-(yom^2)*$E$6*COS(E59)-mom^2*$E$5*COS(F59)*$T$21</f>
        <v>-0.004753248359469937</v>
      </c>
      <c r="T59" s="5">
        <f>-(yom^2)*$E$6*SIN(E59)-mom^2*$E$5*SIN(F59)*$T$21</f>
        <v>-0.0033367669904387685</v>
      </c>
      <c r="V59" s="5">
        <f>P59</f>
        <v>147777171152.36066</v>
      </c>
      <c r="W59" s="5">
        <f>V59+$W$20*S59</f>
        <v>143023922792.89072</v>
      </c>
      <c r="X59" s="6" t="s">
        <v>63</v>
      </c>
      <c r="Y59" s="5">
        <f>Q59</f>
        <v>22596478967.195328</v>
      </c>
      <c r="Z59" s="5">
        <f>Y59+$W$20*T59</f>
        <v>19259711976.75656</v>
      </c>
      <c r="AA59" s="6" t="s">
        <v>63</v>
      </c>
    </row>
    <row r="60" spans="2:27" ht="12.75">
      <c r="B60" s="6">
        <f>B59+B$21</f>
        <v>836208.4896</v>
      </c>
      <c r="C60" s="6">
        <f>B60/$C$14</f>
        <v>0.3542368452635438</v>
      </c>
      <c r="E60" s="4">
        <f>B60*$C$11</f>
        <v>0.16648798896295097</v>
      </c>
      <c r="F60" s="4">
        <f>B60*$C$15</f>
        <v>2.225735741421547</v>
      </c>
      <c r="J60" s="5">
        <f>$E$6*COS(E60)+$E$5*COS(F60+$K$21)*$N$20</f>
        <v>149382619788.33246</v>
      </c>
      <c r="K60" s="5">
        <f>$E$6*SIN(E60)+$E$5*SIN(F60+$K$21)*$N$20</f>
        <v>22378335590.109425</v>
      </c>
      <c r="M60" s="5">
        <f>$E$6*COS(E60)</f>
        <v>147529358972.88028</v>
      </c>
      <c r="N60" s="5">
        <f>$E$6*SIN(E60)</f>
        <v>24791348280.961433</v>
      </c>
      <c r="P60" s="5">
        <f>$E$6*COS(E60)+$E$5*COS(F60)*$Q$21</f>
        <v>147297701370.94876</v>
      </c>
      <c r="Q60" s="5">
        <f>$E$6*SIN(E60)+$E$5*SIN(F60)*$Q$21</f>
        <v>25092974867.317936</v>
      </c>
      <c r="S60" s="5">
        <f>-(yom^2)*$E$6*COS(E60)-mom^2*$E$5*COS(F60)*$T$21</f>
        <v>-0.004206892786813621</v>
      </c>
      <c r="T60" s="5">
        <f>-(yom^2)*$E$6*SIN(E60)-mom^2*$E$5*SIN(F60)*$T$21</f>
        <v>-0.0031196529869497733</v>
      </c>
      <c r="V60" s="5">
        <f>P60</f>
        <v>147297701370.94876</v>
      </c>
      <c r="W60" s="5">
        <f>V60+$W$20*S60</f>
        <v>143090808584.13513</v>
      </c>
      <c r="X60" s="6" t="s">
        <v>63</v>
      </c>
      <c r="Y60" s="5">
        <f>Q60</f>
        <v>25092974867.317936</v>
      </c>
      <c r="Z60" s="5">
        <f>Y60+$W$20*T60</f>
        <v>21973321880.368164</v>
      </c>
      <c r="AA60" s="6" t="s">
        <v>63</v>
      </c>
    </row>
    <row r="61" spans="2:27" ht="12.75">
      <c r="B61" s="6">
        <f>B60+B$21</f>
        <v>922608.4896</v>
      </c>
      <c r="C61" s="6">
        <f>B61/$C$14</f>
        <v>0.3908378410814774</v>
      </c>
      <c r="E61" s="4">
        <f>B61*$C$11</f>
        <v>0.18369011310459873</v>
      </c>
      <c r="F61" s="4">
        <f>B61*$C$15</f>
        <v>2.455706580572929</v>
      </c>
      <c r="J61" s="5">
        <f>$E$6*COS(E61)+$E$5*COS(F61+$K$21)*$N$20</f>
        <v>149435603001.32806</v>
      </c>
      <c r="K61" s="5">
        <f>$E$6*SIN(E61)+$E$5*SIN(F61+$K$21)*$N$20</f>
        <v>25398337299.444946</v>
      </c>
      <c r="M61" s="5">
        <f>$E$6*COS(E61)</f>
        <v>147081088759.6329</v>
      </c>
      <c r="N61" s="5">
        <f>$E$6*SIN(E61)</f>
        <v>27325373516.53014</v>
      </c>
      <c r="P61" s="5">
        <f>$E$6*COS(E61)+$E$5*COS(F61)*$Q$21</f>
        <v>146786774479.42102</v>
      </c>
      <c r="Q61" s="5">
        <f>$E$6*SIN(E61)+$E$5*SIN(F61)*$Q$21</f>
        <v>27566253043.66579</v>
      </c>
      <c r="S61" s="5">
        <f>-(yom^2)*$E$6*COS(E61)-mom^2*$E$5*COS(F61)*$T$21</f>
        <v>-0.003745222948601568</v>
      </c>
      <c r="T61" s="5">
        <f>-(yom^2)*$E$6*SIN(E61)-mom^2*$E$5*SIN(F61)*$T$21</f>
        <v>-0.00278973113546943</v>
      </c>
      <c r="V61" s="5">
        <f>P61</f>
        <v>146786774479.42102</v>
      </c>
      <c r="W61" s="5">
        <f>V61+$W$20*S61</f>
        <v>143041551530.81946</v>
      </c>
      <c r="X61" s="6" t="s">
        <v>63</v>
      </c>
      <c r="Y61" s="5">
        <f>Q61</f>
        <v>27566253043.66579</v>
      </c>
      <c r="Z61" s="5">
        <f>Y61+$W$20*T61</f>
        <v>24776521908.19636</v>
      </c>
      <c r="AA61" s="6" t="s">
        <v>63</v>
      </c>
    </row>
    <row r="62" spans="2:27" ht="12.75">
      <c r="B62" s="6">
        <f>B61+B$21</f>
        <v>1009008.4896</v>
      </c>
      <c r="C62" s="6">
        <f>B62/$C$14</f>
        <v>0.42743883689941103</v>
      </c>
      <c r="E62" s="4">
        <f>B62*$C$11</f>
        <v>0.2008922372462465</v>
      </c>
      <c r="F62" s="4">
        <f>B62*$C$15</f>
        <v>2.685677419724311</v>
      </c>
      <c r="J62" s="5">
        <f>$E$6*COS(E62)+$E$5*COS(F62+$K$21)*$N$20</f>
        <v>149321089678.09042</v>
      </c>
      <c r="K62" s="5">
        <f>$E$6*SIN(E62)+$E$5*SIN(F62+$K$21)*$N$20</f>
        <v>28511719273.62513</v>
      </c>
      <c r="M62" s="5">
        <f>$E$6*COS(E62)</f>
        <v>146589296402.38544</v>
      </c>
      <c r="N62" s="5">
        <f>$E$6*SIN(E62)</f>
        <v>29851313016.189</v>
      </c>
      <c r="P62" s="5">
        <f>$E$6*COS(E62)+$E$5*COS(F62)*$Q$21</f>
        <v>146247822242.9223</v>
      </c>
      <c r="Q62" s="5">
        <f>$E$6*SIN(E62)+$E$5*SIN(F62)*$Q$21</f>
        <v>30018762234.009483</v>
      </c>
      <c r="S62" s="5">
        <f>-(yom^2)*$E$6*COS(E62)-mom^2*$E$5*COS(F62)*$T$21</f>
        <v>-0.0033916171906318055</v>
      </c>
      <c r="T62" s="5">
        <f>-(yom^2)*$E$6*SIN(E62)-mom^2*$E$5*SIN(F62)*$T$21</f>
        <v>-0.0023696324467713994</v>
      </c>
      <c r="V62" s="5">
        <f>P62</f>
        <v>146247822242.9223</v>
      </c>
      <c r="W62" s="5">
        <f>V62+$W$20*S62</f>
        <v>142856205052.2905</v>
      </c>
      <c r="X62" s="6" t="s">
        <v>63</v>
      </c>
      <c r="Y62" s="5">
        <f>Q62</f>
        <v>30018762234.009483</v>
      </c>
      <c r="Z62" s="5">
        <f>Y62+$W$20*T62</f>
        <v>27649129787.238083</v>
      </c>
      <c r="AA62" s="6" t="s">
        <v>63</v>
      </c>
    </row>
    <row r="63" spans="2:27" ht="12.75">
      <c r="B63" s="6">
        <f>B62+B$21</f>
        <v>1095408.4896</v>
      </c>
      <c r="C63" s="6">
        <f>B63/$C$14</f>
        <v>0.46403983271734467</v>
      </c>
      <c r="E63" s="4">
        <f>B63*$C$11</f>
        <v>0.21809436138789423</v>
      </c>
      <c r="F63" s="4">
        <f>B63*$C$15</f>
        <v>2.915648258875693</v>
      </c>
      <c r="J63" s="5">
        <f>$E$6*COS(E63)+$E$5*COS(F63+$K$21)*$N$20</f>
        <v>149019360124.71414</v>
      </c>
      <c r="K63" s="5">
        <f>$E$6*SIN(E63)+$E$5*SIN(F63+$K$21)*$N$20</f>
        <v>31686802926.564877</v>
      </c>
      <c r="M63" s="5">
        <f>$E$6*COS(E63)</f>
        <v>146054127425.3379</v>
      </c>
      <c r="N63" s="5">
        <f>$E$6*SIN(E63)</f>
        <v>32368419339.84515</v>
      </c>
      <c r="P63" s="5">
        <f>$E$6*COS(E63)+$E$5*COS(F63)*$Q$21</f>
        <v>145683473337.91586</v>
      </c>
      <c r="Q63" s="5">
        <f>$E$6*SIN(E63)+$E$5*SIN(F63)*$Q$21</f>
        <v>32453621391.505184</v>
      </c>
      <c r="S63" s="5">
        <f>-(yom^2)*$E$6*COS(E63)-mom^2*$E$5*COS(F63)*$T$21</f>
        <v>-0.003163673532232885</v>
      </c>
      <c r="T63" s="5">
        <f>-(yom^2)*$E$6*SIN(E63)-mom^2*$E$5*SIN(F63)*$T$21</f>
        <v>-0.0018867193133003195</v>
      </c>
      <c r="V63" s="5">
        <f>P63</f>
        <v>145683473337.91586</v>
      </c>
      <c r="W63" s="5">
        <f>V63+$W$20*S63</f>
        <v>142519799805.68298</v>
      </c>
      <c r="X63" s="6" t="s">
        <v>63</v>
      </c>
      <c r="Y63" s="5">
        <f>Q63</f>
        <v>32453621391.505184</v>
      </c>
      <c r="Z63" s="5">
        <f>Y63+$W$20*T63</f>
        <v>30566902078.204865</v>
      </c>
      <c r="AA63" s="6" t="s">
        <v>63</v>
      </c>
    </row>
    <row r="64" spans="2:27" ht="12.75">
      <c r="B64" s="6">
        <f>B63+B$21</f>
        <v>1181808.4896</v>
      </c>
      <c r="C64" s="6">
        <f>B64/$C$14</f>
        <v>0.5006408285352782</v>
      </c>
      <c r="E64" s="4">
        <f>B64*$C$11</f>
        <v>0.235296485529542</v>
      </c>
      <c r="F64" s="4">
        <f>B64*$C$15</f>
        <v>3.145619098027075</v>
      </c>
      <c r="J64" s="5">
        <f>$E$6*COS(E64)+$E$5*COS(F64+$K$21)*$N$20</f>
        <v>148518281201.27127</v>
      </c>
      <c r="K64" s="5">
        <f>$E$6*SIN(E64)+$E$5*SIN(F64+$K$21)*$N$20</f>
        <v>34888198349.735146</v>
      </c>
      <c r="M64" s="5">
        <f>$E$6*COS(E64)</f>
        <v>145475740188.08286</v>
      </c>
      <c r="N64" s="5">
        <f>$E$6*SIN(E64)</f>
        <v>34875947661.19356</v>
      </c>
      <c r="P64" s="5">
        <f>$E$6*COS(E64)+$E$5*COS(F64)*$Q$21</f>
        <v>145095422561.4343</v>
      </c>
      <c r="Q64" s="5">
        <f>$E$6*SIN(E64)+$E$5*SIN(F64)*$Q$21</f>
        <v>34874416325.12586</v>
      </c>
      <c r="S64" s="5">
        <f>-(yom^2)*$E$6*COS(E64)-mom^2*$E$5*COS(F64)*$T$21</f>
        <v>-0.003072283363687278</v>
      </c>
      <c r="T64" s="5">
        <f>-(yom^2)*$E$6*SIN(E64)-mom^2*$E$5*SIN(F64)*$T$21</f>
        <v>-0.0013716432207904262</v>
      </c>
      <c r="V64" s="5">
        <f>P64</f>
        <v>145095422561.4343</v>
      </c>
      <c r="W64" s="5">
        <f>V64+$W$20*S64</f>
        <v>142023139197.747</v>
      </c>
      <c r="X64" s="6" t="s">
        <v>63</v>
      </c>
      <c r="Y64" s="5">
        <f>Q64</f>
        <v>34874416325.12586</v>
      </c>
      <c r="Z64" s="5">
        <f>Y64+$W$20*T64</f>
        <v>33502773104.335434</v>
      </c>
      <c r="AA64" s="6" t="s">
        <v>63</v>
      </c>
    </row>
    <row r="65" spans="2:27" ht="12.75">
      <c r="B65" s="6">
        <f>B64+B$21</f>
        <v>1268208.4896</v>
      </c>
      <c r="C65" s="6">
        <f>B65/$C$14</f>
        <v>0.5372418243532119</v>
      </c>
      <c r="E65" s="4">
        <f>B65*$C$11</f>
        <v>0.25249860967118976</v>
      </c>
      <c r="F65" s="4">
        <f>B65*$C$15</f>
        <v>3.375589937178457</v>
      </c>
      <c r="J65" s="5">
        <f>$E$6*COS(E65)+$E$5*COS(F65+$K$21)*$N$20</f>
        <v>147813953470.51987</v>
      </c>
      <c r="K65" s="5">
        <f>$E$6*SIN(E65)+$E$5*SIN(F65+$K$21)*$N$20</f>
        <v>38078628731.76838</v>
      </c>
      <c r="M65" s="5">
        <f>$E$6*COS(E65)</f>
        <v>144854305838.74576</v>
      </c>
      <c r="N65" s="5">
        <f>$E$6*SIN(E65)</f>
        <v>37373155988.11541</v>
      </c>
      <c r="P65" s="5">
        <f>$E$6*COS(E65)+$E$5*COS(F65)*$Q$21</f>
        <v>144484349884.774</v>
      </c>
      <c r="Q65" s="5">
        <f>$E$6*SIN(E65)+$E$5*SIN(F65)*$Q$21</f>
        <v>37284971895.15879</v>
      </c>
      <c r="S65" s="5">
        <f>-(yom^2)*$E$6*COS(E65)-mom^2*$E$5*COS(F65)*$T$21</f>
        <v>-0.0031210583005686987</v>
      </c>
      <c r="T65" s="5">
        <f>-(yom^2)*$E$6*SIN(E65)-mom^2*$E$5*SIN(F65)*$T$21</f>
        <v>-0.0008567292816712707</v>
      </c>
      <c r="V65" s="5">
        <f>P65</f>
        <v>144484349884.774</v>
      </c>
      <c r="W65" s="5">
        <f>V65+$W$20*S65</f>
        <v>141363291584.2053</v>
      </c>
      <c r="X65" s="6" t="s">
        <v>63</v>
      </c>
      <c r="Y65" s="5">
        <f>Q65</f>
        <v>37284971895.15879</v>
      </c>
      <c r="Z65" s="5">
        <f>Y65+$W$20*T65</f>
        <v>36428242613.48752</v>
      </c>
      <c r="AA65" s="6" t="s">
        <v>63</v>
      </c>
    </row>
    <row r="66" spans="2:27" ht="12.75">
      <c r="B66" s="6">
        <f>B65+B$21</f>
        <v>1354608.4896</v>
      </c>
      <c r="C66" s="6">
        <f>B66/$C$14</f>
        <v>0.5738428201711455</v>
      </c>
      <c r="E66" s="4">
        <f>B66*$C$11</f>
        <v>0.2697007338128375</v>
      </c>
      <c r="F66" s="4">
        <f>B66*$C$15</f>
        <v>3.6055607763298387</v>
      </c>
      <c r="J66" s="5">
        <f>$E$6*COS(E66)+$E$5*COS(F66+$K$21)*$N$20</f>
        <v>146910925479.51544</v>
      </c>
      <c r="K66" s="5">
        <f>$E$6*SIN(E66)+$E$5*SIN(F66+$K$21)*$N$20</f>
        <v>41220854279.27753</v>
      </c>
      <c r="M66" s="5">
        <f>$E$6*COS(E66)</f>
        <v>144190008263.3412</v>
      </c>
      <c r="N66" s="5">
        <f>$E$6*SIN(E66)</f>
        <v>39859305382.23788</v>
      </c>
      <c r="P66" s="5">
        <f>$E$6*COS(E66)+$E$5*COS(F66)*$Q$21</f>
        <v>143849893611.3194</v>
      </c>
      <c r="Q66" s="5">
        <f>$E$6*SIN(E66)+$E$5*SIN(F66)*$Q$21</f>
        <v>39689111770.10792</v>
      </c>
      <c r="S66" s="5">
        <f>-(yom^2)*$E$6*COS(E66)-mom^2*$E$5*COS(F66)*$T$21</f>
        <v>-0.00330614037325899</v>
      </c>
      <c r="T66" s="5">
        <f>-(yom^2)*$E$6*SIN(E66)-mom^2*$E$5*SIN(F66)*$T$21</f>
        <v>-0.0003742726513583628</v>
      </c>
      <c r="V66" s="5">
        <f>P66</f>
        <v>143849893611.3194</v>
      </c>
      <c r="W66" s="5">
        <f>V66+$W$20*S66</f>
        <v>140543753238.0604</v>
      </c>
      <c r="X66" s="6" t="s">
        <v>63</v>
      </c>
      <c r="Y66" s="5">
        <f>Q66</f>
        <v>39689111770.10792</v>
      </c>
      <c r="Z66" s="5">
        <f>Y66+$W$20*T66</f>
        <v>39314839118.74956</v>
      </c>
      <c r="AA66" s="6" t="s">
        <v>63</v>
      </c>
    </row>
    <row r="67" spans="2:27" ht="12.75">
      <c r="B67" s="6">
        <f>B66+B$21</f>
        <v>1441008.4896</v>
      </c>
      <c r="C67" s="6">
        <f>B67/$C$14</f>
        <v>0.6104438159890792</v>
      </c>
      <c r="E67" s="4">
        <f>B67*$C$11</f>
        <v>0.2869028579544853</v>
      </c>
      <c r="F67" s="4">
        <f>B67*$C$15</f>
        <v>3.835531615481221</v>
      </c>
      <c r="J67" s="5">
        <f>$E$6*COS(E67)+$E$5*COS(F67+$K$21)*$N$20</f>
        <v>145821963888.70755</v>
      </c>
      <c r="K67" s="5">
        <f>$E$6*SIN(E67)+$E$5*SIN(F67+$K$21)*$N$20</f>
        <v>44279594348.421524</v>
      </c>
      <c r="M67" s="5">
        <f>$E$6*COS(E67)</f>
        <v>143483044031.36005</v>
      </c>
      <c r="N67" s="5">
        <f>$E$6*SIN(E67)</f>
        <v>42333660177.59023</v>
      </c>
      <c r="P67" s="5">
        <f>$E$6*COS(E67)+$E$5*COS(F67)*$Q$21</f>
        <v>143190679049.19162</v>
      </c>
      <c r="Q67" s="5">
        <f>$E$6*SIN(E67)+$E$5*SIN(F67)*$Q$21</f>
        <v>42090418406.23632</v>
      </c>
      <c r="S67" s="5">
        <f>-(yom^2)*$E$6*COS(E67)-mom^2*$E$5*COS(F67)*$T$21</f>
        <v>-0.003616405545804461</v>
      </c>
      <c r="T67" s="5">
        <f>-(yom^2)*$E$6*SIN(E67)-mom^2*$E$5*SIN(F67)*$T$21</f>
        <v>4.516347176411841E-05</v>
      </c>
      <c r="V67" s="5">
        <f>P67</f>
        <v>143190679049.19162</v>
      </c>
      <c r="W67" s="5">
        <f>V67+$W$20*S67</f>
        <v>139574273503.38715</v>
      </c>
      <c r="X67" s="6" t="s">
        <v>63</v>
      </c>
      <c r="Y67" s="5">
        <f>Q67</f>
        <v>42090418406.23632</v>
      </c>
      <c r="Z67" s="5">
        <f>Y67+$W$20*T67</f>
        <v>42135581878.00044</v>
      </c>
      <c r="AA67" s="6" t="s">
        <v>63</v>
      </c>
    </row>
    <row r="68" spans="2:27" ht="12.75">
      <c r="B68" s="6">
        <f>B67+B$21</f>
        <v>1527408.4896</v>
      </c>
      <c r="C68" s="6">
        <f>B68/$C$14</f>
        <v>0.6470448118070128</v>
      </c>
      <c r="E68" s="4">
        <f>B68*$C$11</f>
        <v>0.304104982096133</v>
      </c>
      <c r="F68" s="4">
        <f>B68*$C$15</f>
        <v>4.065502454632603</v>
      </c>
      <c r="J68" s="5">
        <f>$E$6*COS(E68)+$E$5*COS(F68+$K$21)*$N$20</f>
        <v>144567391549.27557</v>
      </c>
      <c r="K68" s="5">
        <f>$E$6*SIN(E68)+$E$5*SIN(F68+$K$21)*$N$20</f>
        <v>47223346590.91402</v>
      </c>
      <c r="M68" s="5">
        <f>$E$6*COS(E68)</f>
        <v>142733622337.60345</v>
      </c>
      <c r="N68" s="5">
        <f>$E$6*SIN(E68)</f>
        <v>44795488198.29169</v>
      </c>
      <c r="P68" s="5">
        <f>$E$6*COS(E68)+$E$5*COS(F68)*$Q$21</f>
        <v>142504401186.14444</v>
      </c>
      <c r="Q68" s="5">
        <f>$E$6*SIN(E68)+$E$5*SIN(F68)*$Q$21</f>
        <v>44492005899.2139</v>
      </c>
      <c r="S68" s="5">
        <f>-(yom^2)*$E$6*COS(E68)-mom^2*$E$5*COS(F68)*$T$21</f>
        <v>-0.004034049847934231</v>
      </c>
      <c r="T68" s="5">
        <f>-(yom^2)*$E$6*SIN(E68)-mom^2*$E$5*SIN(F68)*$T$21</f>
        <v>0.0003743586452508482</v>
      </c>
      <c r="V68" s="5">
        <f>P68</f>
        <v>142504401186.14444</v>
      </c>
      <c r="W68" s="5">
        <f>V68+$W$20*S68</f>
        <v>138470351338.2102</v>
      </c>
      <c r="X68" s="6" t="s">
        <v>63</v>
      </c>
      <c r="Y68" s="5">
        <f>Q68</f>
        <v>44492005899.2139</v>
      </c>
      <c r="Z68" s="5">
        <f>Y68+$W$20*T68</f>
        <v>44866364544.464745</v>
      </c>
      <c r="AA68" s="6" t="s">
        <v>63</v>
      </c>
    </row>
    <row r="69" spans="2:27" ht="12.75">
      <c r="B69" s="6">
        <f>B68+B$21</f>
        <v>1613808.4896</v>
      </c>
      <c r="C69" s="6">
        <f>B69/$C$14</f>
        <v>0.6836458076249463</v>
      </c>
      <c r="E69" s="4">
        <f>B69*$C$11</f>
        <v>0.32130710623778075</v>
      </c>
      <c r="F69" s="4">
        <f>B69*$C$15</f>
        <v>4.295473293783985</v>
      </c>
      <c r="J69" s="5">
        <f>$E$6*COS(E69)+$E$5*COS(F69+$K$21)*$N$20</f>
        <v>143174028378.47784</v>
      </c>
      <c r="K69" s="5">
        <f>$E$6*SIN(E69)+$E$5*SIN(F69+$K$21)*$N$20</f>
        <v>50026007340.71408</v>
      </c>
      <c r="M69" s="5">
        <f>$E$6*COS(E69)</f>
        <v>141941964940.2807</v>
      </c>
      <c r="N69" s="5">
        <f>$E$6*SIN(E69)</f>
        <v>47244060975.20644</v>
      </c>
      <c r="P69" s="5">
        <f>$E$6*COS(E69)+$E$5*COS(F69)*$Q$21</f>
        <v>141787957010.50604</v>
      </c>
      <c r="Q69" s="5">
        <f>$E$6*SIN(E69)+$E$5*SIN(F69)*$Q$21</f>
        <v>46896317679.51799</v>
      </c>
      <c r="S69" s="5">
        <f>-(yom^2)*$E$6*COS(E69)-mom^2*$E$5*COS(F69)*$T$21</f>
        <v>-0.004535527257974495</v>
      </c>
      <c r="T69" s="5">
        <f>-(yom^2)*$E$6*SIN(E69)-mom^2*$E$5*SIN(F69)*$T$21</f>
        <v>0.0005908699650729228</v>
      </c>
      <c r="V69" s="5">
        <f>P69</f>
        <v>141787957010.50604</v>
      </c>
      <c r="W69" s="5">
        <f>V69+$W$20*S69</f>
        <v>137252429752.53156</v>
      </c>
      <c r="X69" s="6" t="s">
        <v>63</v>
      </c>
      <c r="Y69" s="5">
        <f>Q69</f>
        <v>46896317679.51799</v>
      </c>
      <c r="Z69" s="5">
        <f>Y69+$W$20*T69</f>
        <v>47487187644.59091</v>
      </c>
      <c r="AA69" s="6" t="s">
        <v>63</v>
      </c>
    </row>
    <row r="70" spans="2:27" ht="12.75">
      <c r="B70" s="6">
        <f>B69+B$21</f>
        <v>1700208.4896</v>
      </c>
      <c r="C70" s="6">
        <f>B70/$C$14</f>
        <v>0.72024680344288</v>
      </c>
      <c r="E70" s="4">
        <f>B70*$C$11</f>
        <v>0.33850923037942854</v>
      </c>
      <c r="F70" s="4">
        <f>B70*$C$15</f>
        <v>4.525444132935367</v>
      </c>
      <c r="J70" s="5">
        <f>$E$6*COS(E70)+$E$5*COS(F70+$K$21)*$N$20</f>
        <v>141673790796.8323</v>
      </c>
      <c r="K70" s="5">
        <f>$E$6*SIN(E70)+$E$5*SIN(F70+$K$21)*$N$20</f>
        <v>52668207933.03982</v>
      </c>
      <c r="M70" s="5">
        <f>$E$6*COS(E70)</f>
        <v>141108306095.3899</v>
      </c>
      <c r="N70" s="5">
        <f>$E$6*SIN(E70)</f>
        <v>49678653961.50194</v>
      </c>
      <c r="P70" s="5">
        <f>$E$6*COS(E70)+$E$5*COS(F70)*$Q$21</f>
        <v>141037620507.7096</v>
      </c>
      <c r="Q70" s="5">
        <f>$E$6*SIN(E70)+$E$5*SIN(F70)*$Q$21</f>
        <v>49304959715.0597</v>
      </c>
      <c r="S70" s="5">
        <f>-(yom^2)*$E$6*COS(E70)-mom^2*$E$5*COS(F70)*$T$21</f>
        <v>-0.005092789953323227</v>
      </c>
      <c r="T70" s="5">
        <f>-(yom^2)*$E$6*SIN(E70)-mom^2*$E$5*SIN(F70)*$T$21</f>
        <v>0.0006782152843014737</v>
      </c>
      <c r="V70" s="5">
        <f>P70</f>
        <v>141037620507.7096</v>
      </c>
      <c r="W70" s="5">
        <f>V70+$W$20*S70</f>
        <v>135944830554.38637</v>
      </c>
      <c r="X70" s="6" t="s">
        <v>63</v>
      </c>
      <c r="Y70" s="5">
        <f>Q70</f>
        <v>49304959715.0597</v>
      </c>
      <c r="Z70" s="5">
        <f>Y70+$W$20*T70</f>
        <v>49983174999.361176</v>
      </c>
      <c r="AA70" s="6" t="s">
        <v>63</v>
      </c>
    </row>
    <row r="71" spans="2:27" ht="12.75">
      <c r="B71" s="6">
        <f>B70+B$21</f>
        <v>1786608.4896</v>
      </c>
      <c r="C71" s="6">
        <f>B71/$C$14</f>
        <v>0.7568477992608136</v>
      </c>
      <c r="E71" s="4">
        <f>B71*$C$11</f>
        <v>0.3557113545210763</v>
      </c>
      <c r="F71" s="4">
        <f>B71*$C$15</f>
        <v>4.755414972086749</v>
      </c>
      <c r="J71" s="5">
        <f>$E$6*COS(E71)+$E$5*COS(F71+$K$21)*$N$20</f>
        <v>140102023468.808</v>
      </c>
      <c r="K71" s="5">
        <f>$E$6*SIN(E71)+$E$5*SIN(F71+$K$21)*$N$20</f>
        <v>55138296604.56365</v>
      </c>
      <c r="M71" s="5">
        <f>$E$6*COS(E71)</f>
        <v>140232892487.40012</v>
      </c>
      <c r="N71" s="5">
        <f>$E$6*SIN(E71)</f>
        <v>52098546747.04642</v>
      </c>
      <c r="P71" s="5">
        <f>$E$6*COS(E71)+$E$5*COS(F71)*$Q$21</f>
        <v>140249251114.72412</v>
      </c>
      <c r="Q71" s="5">
        <f>$E$6*SIN(E71)+$E$5*SIN(F71)*$Q$21</f>
        <v>51718578014.856766</v>
      </c>
      <c r="S71" s="5">
        <f>-(yom^2)*$E$6*COS(E71)-mom^2*$E$5*COS(F71)*$T$21</f>
        <v>-0.0056747656243062794</v>
      </c>
      <c r="T71" s="5">
        <f>-(yom^2)*$E$6*SIN(E71)-mom^2*$E$5*SIN(F71)*$T$21</f>
        <v>0.0006267425664542286</v>
      </c>
      <c r="V71" s="5">
        <f>P71</f>
        <v>140249251114.72412</v>
      </c>
      <c r="W71" s="5">
        <f>V71+$W$20*S71</f>
        <v>134574485490.41785</v>
      </c>
      <c r="X71" s="6" t="s">
        <v>63</v>
      </c>
      <c r="Y71" s="5">
        <f>Q71</f>
        <v>51718578014.856766</v>
      </c>
      <c r="Z71" s="5">
        <f>Y71+$W$20*T71</f>
        <v>52345320581.311</v>
      </c>
      <c r="AA71" s="6" t="s">
        <v>63</v>
      </c>
    </row>
    <row r="72" spans="2:27" ht="12.75">
      <c r="B72" s="6">
        <f>B71+B$21</f>
        <v>1873008.4896</v>
      </c>
      <c r="C72" s="6">
        <f>B72/$C$14</f>
        <v>0.7934487950787472</v>
      </c>
      <c r="E72" s="4">
        <f>B72*$C$11</f>
        <v>0.372913478662724</v>
      </c>
      <c r="F72" s="4">
        <f>B72*$C$15</f>
        <v>4.985385811238131</v>
      </c>
      <c r="J72" s="5">
        <f>$E$6*COS(E72)+$E$5*COS(F72+$K$21)*$N$20</f>
        <v>138495651183.78198</v>
      </c>
      <c r="K72" s="5">
        <f>$E$6*SIN(E72)+$E$5*SIN(F72+$K$21)*$N$20</f>
        <v>57432914285.12545</v>
      </c>
      <c r="M72" s="5">
        <f>$E$6*COS(E72)</f>
        <v>139315983156.25613</v>
      </c>
      <c r="N72" s="5">
        <f>$E$6*SIN(E72)</f>
        <v>54503023271.58246</v>
      </c>
      <c r="P72" s="5">
        <f>$E$6*COS(E72)+$E$5*COS(F72)*$Q$21</f>
        <v>139418524652.8154</v>
      </c>
      <c r="Q72" s="5">
        <f>$E$6*SIN(E72)+$E$5*SIN(F72)*$Q$21</f>
        <v>54136786894.88959</v>
      </c>
      <c r="S72" s="5">
        <f>-(yom^2)*$E$6*COS(E72)-mom^2*$E$5*COS(F72)*$T$21</f>
        <v>-0.006248994064913166</v>
      </c>
      <c r="T72" s="5">
        <f>-(yom^2)*$E$6*SIN(E72)-mom^2*$E$5*SIN(F72)*$T$21</f>
        <v>0.000434139598203005</v>
      </c>
      <c r="V72" s="5">
        <f>P72</f>
        <v>139418524652.8154</v>
      </c>
      <c r="W72" s="5">
        <f>V72+$W$20*S72</f>
        <v>133169530587.90224</v>
      </c>
      <c r="X72" s="6" t="s">
        <v>63</v>
      </c>
      <c r="Y72" s="5">
        <f>Q72</f>
        <v>54136786894.88959</v>
      </c>
      <c r="Z72" s="5">
        <f>Y72+$W$20*T72</f>
        <v>54570926493.09259</v>
      </c>
      <c r="AA72" s="6" t="s">
        <v>63</v>
      </c>
    </row>
    <row r="73" spans="2:27" ht="12.75">
      <c r="B73" s="6">
        <f>B72+B$21</f>
        <v>1959408.4896</v>
      </c>
      <c r="C73" s="6">
        <f>B73/$C$14</f>
        <v>0.8300497908966809</v>
      </c>
      <c r="E73" s="4">
        <f>B73*$C$11</f>
        <v>0.3901156028043718</v>
      </c>
      <c r="F73" s="4">
        <f>B73*$C$15</f>
        <v>5.215356650389513</v>
      </c>
      <c r="J73" s="5">
        <f>$E$6*COS(E73)+$E$5*COS(F73+$K$21)*$N$20</f>
        <v>136891248184.14157</v>
      </c>
      <c r="K73" s="5">
        <f>$E$6*SIN(E73)+$E$5*SIN(F73+$K$21)*$N$20</f>
        <v>59557133974.437096</v>
      </c>
      <c r="M73" s="5">
        <f>$E$6*COS(E73)</f>
        <v>138357849420.72693</v>
      </c>
      <c r="N73" s="5">
        <f>$E$6*SIN(E73)</f>
        <v>56891372036.61339</v>
      </c>
      <c r="P73" s="5">
        <f>$E$6*COS(E73)+$E$5*COS(F73)*$Q$21</f>
        <v>138541174575.3001</v>
      </c>
      <c r="Q73" s="5">
        <f>$E$6*SIN(E73)+$E$5*SIN(F73)*$Q$21</f>
        <v>56558151794.38542</v>
      </c>
      <c r="S73" s="5">
        <f>-(yom^2)*$E$6*COS(E73)-mom^2*$E$5*COS(F73)*$T$21</f>
        <v>-0.006783336867351877</v>
      </c>
      <c r="T73" s="5">
        <f>-(yom^2)*$E$6*SIN(E73)-mom^2*$E$5*SIN(F73)*$T$21</f>
        <v>0.00010555722263023417</v>
      </c>
      <c r="V73" s="5">
        <f>P73</f>
        <v>138541174575.3001</v>
      </c>
      <c r="W73" s="5">
        <f>V73+$W$20*S73</f>
        <v>131757837707.94823</v>
      </c>
      <c r="X73" s="6" t="s">
        <v>63</v>
      </c>
      <c r="Y73" s="5">
        <f>Q73</f>
        <v>56558151794.38542</v>
      </c>
      <c r="Z73" s="5">
        <f>Y73+$W$20*T73</f>
        <v>56663709017.015656</v>
      </c>
      <c r="AA73" s="6" t="s">
        <v>63</v>
      </c>
    </row>
    <row r="74" spans="2:27" ht="12.75">
      <c r="B74" s="6">
        <f>B73+B$21</f>
        <v>2045808.4896</v>
      </c>
      <c r="C74" s="6">
        <f>B74/$C$14</f>
        <v>0.8666507867146145</v>
      </c>
      <c r="E74" s="4">
        <f>B74*$C$11</f>
        <v>0.40731772694601953</v>
      </c>
      <c r="F74" s="4">
        <f>B74*$C$15</f>
        <v>5.445327489540895</v>
      </c>
      <c r="J74" s="5">
        <f>$E$6*COS(E74)+$E$5*COS(F74+$K$21)*$N$20</f>
        <v>135323126593.95345</v>
      </c>
      <c r="K74" s="5">
        <f>$E$6*SIN(E74)+$E$5*SIN(F74+$K$21)*$N$20</f>
        <v>61524156376.143234</v>
      </c>
      <c r="M74" s="5">
        <f>$E$6*COS(E74)</f>
        <v>137358774798.12096</v>
      </c>
      <c r="N74" s="5">
        <f>$E$6*SIN(E74)</f>
        <v>59262886315.9397</v>
      </c>
      <c r="P74" s="5">
        <f>$E$6*COS(E74)+$E$5*COS(F74)*$Q$21</f>
        <v>137613230823.6419</v>
      </c>
      <c r="Q74" s="5">
        <f>$E$6*SIN(E74)+$E$5*SIN(F74)*$Q$21</f>
        <v>58980227558.41425</v>
      </c>
      <c r="S74" s="5">
        <f>-(yom^2)*$E$6*COS(E74)-mom^2*$E$5*COS(F74)*$T$21</f>
        <v>-0.007247670198152251</v>
      </c>
      <c r="T74" s="5">
        <f>-(yom^2)*$E$6*SIN(E74)-mom^2*$E$5*SIN(F74)*$T$21</f>
        <v>-0.0003466603961186274</v>
      </c>
      <c r="V74" s="5">
        <f>P74</f>
        <v>137613230823.6419</v>
      </c>
      <c r="W74" s="5">
        <f>V74+$W$20*S74</f>
        <v>130365560625.48965</v>
      </c>
      <c r="X74" s="6" t="s">
        <v>63</v>
      </c>
      <c r="Y74" s="5">
        <f>Q74</f>
        <v>58980227558.41425</v>
      </c>
      <c r="Z74" s="5">
        <f>Y74+$W$20*T74</f>
        <v>58633567162.29562</v>
      </c>
      <c r="AA74" s="6" t="s">
        <v>63</v>
      </c>
    </row>
    <row r="75" spans="2:27" ht="12.75">
      <c r="B75" s="6">
        <f>B74+B$21</f>
        <v>2132208.4896</v>
      </c>
      <c r="C75" s="6">
        <f>B75/$C$14</f>
        <v>0.903251782532548</v>
      </c>
      <c r="E75" s="4">
        <f>B75*$C$11</f>
        <v>0.42451985108766727</v>
      </c>
      <c r="F75" s="4">
        <f>B75*$C$15</f>
        <v>5.675298328692277</v>
      </c>
      <c r="J75" s="5">
        <f>$E$6*COS(E75)+$E$5*COS(F75+$K$21)*$N$20</f>
        <v>133821544595.7086</v>
      </c>
      <c r="K75" s="5">
        <f>$E$6*SIN(E75)+$E$5*SIN(F75+$K$21)*$N$20</f>
        <v>63354577826.319855</v>
      </c>
      <c r="M75" s="5">
        <f>$E$6*COS(E75)</f>
        <v>136319054920.39171</v>
      </c>
      <c r="N75" s="5">
        <f>$E$6*SIN(E75)</f>
        <v>61616864364.78352</v>
      </c>
      <c r="P75" s="5">
        <f>$E$6*COS(E75)+$E$5*COS(F75)*$Q$21</f>
        <v>136631243710.9771</v>
      </c>
      <c r="Q75" s="5">
        <f>$E$6*SIN(E75)+$E$5*SIN(F75)*$Q$21</f>
        <v>61399650182.091484</v>
      </c>
      <c r="S75" s="5">
        <f>-(yom^2)*$E$6*COS(E75)-mom^2*$E$5*COS(F75)*$T$21</f>
        <v>-0.007615471524362566</v>
      </c>
      <c r="T75" s="5">
        <f>-(yom^2)*$E$6*SIN(E75)-mom^2*$E$5*SIN(F75)*$T$21</f>
        <v>-0.0009036242746017803</v>
      </c>
      <c r="V75" s="5">
        <f>P75</f>
        <v>136631243710.9771</v>
      </c>
      <c r="W75" s="5">
        <f>V75+$W$20*S75</f>
        <v>129015772186.61453</v>
      </c>
      <c r="X75" s="6" t="s">
        <v>63</v>
      </c>
      <c r="Y75" s="5">
        <f>Q75</f>
        <v>61399650182.091484</v>
      </c>
      <c r="Z75" s="5">
        <f>Y75+$W$20*T75</f>
        <v>60496025907.4897</v>
      </c>
      <c r="AA75" s="6" t="s">
        <v>63</v>
      </c>
    </row>
    <row r="76" spans="2:27" ht="12.75">
      <c r="B76" s="6">
        <f>B75+B$21</f>
        <v>2218608.4896</v>
      </c>
      <c r="C76" s="6">
        <f>B76/$C$14</f>
        <v>0.9398527783504816</v>
      </c>
      <c r="E76" s="4">
        <f>B76*$C$11</f>
        <v>0.44172197522931506</v>
      </c>
      <c r="F76" s="4">
        <f>B76*$C$15</f>
        <v>5.905269167843659</v>
      </c>
      <c r="J76" s="5">
        <f>$E$6*COS(E76)+$E$5*COS(F76+$K$21)*$N$20</f>
        <v>132411128697.26062</v>
      </c>
      <c r="K76" s="5">
        <f>$E$6*SIN(E76)+$E$5*SIN(F76+$K$21)*$N$20</f>
        <v>65075269073.79028</v>
      </c>
      <c r="M76" s="5">
        <f>$E$6*COS(E76)</f>
        <v>135238997446.65852</v>
      </c>
      <c r="N76" s="5">
        <f>$E$6*SIN(E76)</f>
        <v>63952609627.43889</v>
      </c>
      <c r="P76" s="5">
        <f>$E$6*COS(E76)+$E$5*COS(F76)*$Q$21</f>
        <v>135592481040.33327</v>
      </c>
      <c r="Q76" s="5">
        <f>$E$6*SIN(E76)+$E$5*SIN(F76)*$Q$21</f>
        <v>63812277196.644966</v>
      </c>
      <c r="S76" s="5">
        <f>-(yom^2)*$E$6*COS(E76)-mom^2*$E$5*COS(F76)*$T$21</f>
        <v>-0.007865216742319332</v>
      </c>
      <c r="T76" s="5">
        <f>-(yom^2)*$E$6*SIN(E76)-mom^2*$E$5*SIN(F76)*$T$21</f>
        <v>-0.0015408937325441126</v>
      </c>
      <c r="V76" s="5">
        <f>P76</f>
        <v>135592481040.33327</v>
      </c>
      <c r="W76" s="5">
        <f>V76+$W$20*S76</f>
        <v>127727264298.01393</v>
      </c>
      <c r="X76" s="6" t="s">
        <v>63</v>
      </c>
      <c r="Y76" s="5">
        <f>Q76</f>
        <v>63812277196.644966</v>
      </c>
      <c r="Z76" s="5">
        <f>Y76+$W$20*T76</f>
        <v>62271383464.10085</v>
      </c>
      <c r="AA76" s="6" t="s">
        <v>63</v>
      </c>
    </row>
    <row r="77" spans="2:27" ht="12.75">
      <c r="B77" s="6">
        <f>B76+B$21</f>
        <v>2305008.4896</v>
      </c>
      <c r="C77" s="6">
        <f>B77/$C$14</f>
        <v>0.9764537741684153</v>
      </c>
      <c r="E77" s="4">
        <f>B77*$C$11</f>
        <v>0.4589240993709628</v>
      </c>
      <c r="F77" s="4">
        <f>B77*$C$15</f>
        <v>6.135240006995041</v>
      </c>
      <c r="J77" s="5">
        <f>$E$6*COS(E77)+$E$5*COS(F77+$K$21)*$N$20</f>
        <v>131109593158.19873</v>
      </c>
      <c r="K77" s="5">
        <f>$E$6*SIN(E77)+$E$5*SIN(F77+$K$21)*$N$20</f>
        <v>66717923959.73668</v>
      </c>
      <c r="M77" s="5">
        <f>$E$6*COS(E77)</f>
        <v>134118921972.16847</v>
      </c>
      <c r="N77" s="5">
        <f>$E$6*SIN(E77)</f>
        <v>66269430943.386604</v>
      </c>
      <c r="P77" s="5">
        <f>$E$6*COS(E77)+$E$5*COS(F77)*$Q$21</f>
        <v>134495088073.91469</v>
      </c>
      <c r="Q77" s="5">
        <f>$E$6*SIN(E77)+$E$5*SIN(F77)*$Q$21</f>
        <v>66213369316.34284</v>
      </c>
      <c r="S77" s="5">
        <f>-(yom^2)*$E$6*COS(E77)-mom^2*$E$5*COS(F77)*$T$21</f>
        <v>-0.007981514144509493</v>
      </c>
      <c r="T77" s="5">
        <f>-(yom^2)*$E$6*SIN(E77)-mom^2*$E$5*SIN(F77)*$T$21</f>
        <v>-0.0022297618446420297</v>
      </c>
      <c r="V77" s="5">
        <f>P77</f>
        <v>134495088073.91469</v>
      </c>
      <c r="W77" s="5">
        <f>V77+$W$20*S77</f>
        <v>126513573929.4052</v>
      </c>
      <c r="X77" s="6" t="s">
        <v>63</v>
      </c>
      <c r="Y77" s="5">
        <f>Q77</f>
        <v>66213369316.34284</v>
      </c>
      <c r="Z77" s="5">
        <f>Y77+$W$20*T77</f>
        <v>63983607471.70081</v>
      </c>
      <c r="AA77" s="6" t="s">
        <v>63</v>
      </c>
    </row>
    <row r="78" spans="2:27" ht="12.75">
      <c r="B78" s="6">
        <f>B77+B$21</f>
        <v>2391408.4896</v>
      </c>
      <c r="C78" s="6">
        <f>B78/$C$14</f>
        <v>1.0130547699863488</v>
      </c>
      <c r="E78" s="4">
        <f>B78*$C$11</f>
        <v>0.4761262235126105</v>
      </c>
      <c r="F78" s="4">
        <f>B78*$C$15</f>
        <v>6.3652108461464225</v>
      </c>
      <c r="J78" s="5">
        <f>$E$6*COS(E78)+$E$5*COS(F78+$K$21)*$N$20</f>
        <v>129926823998.10378</v>
      </c>
      <c r="K78" s="5">
        <f>$E$6*SIN(E78)+$E$5*SIN(F78+$K$21)*$N$20</f>
        <v>68317354425.09862</v>
      </c>
      <c r="M78" s="5">
        <f>$E$6*COS(E78)</f>
        <v>132959159933.72624</v>
      </c>
      <c r="N78" s="5">
        <f>$E$6*SIN(E78)</f>
        <v>68566642751.81268</v>
      </c>
      <c r="P78" s="5">
        <f>$E$6*COS(E78)+$E$5*COS(F78)*$Q$21</f>
        <v>133338201925.67905</v>
      </c>
      <c r="Q78" s="5">
        <f>$E$6*SIN(E78)+$E$5*SIN(F78)*$Q$21</f>
        <v>68597803792.65194</v>
      </c>
      <c r="S78" s="5">
        <f>-(yom^2)*$E$6*COS(E78)-mom^2*$E$5*COS(F78)*$T$21</f>
        <v>-0.007955915516541597</v>
      </c>
      <c r="T78" s="5">
        <f>-(yom^2)*$E$6*SIN(E78)-mom^2*$E$5*SIN(F78)*$T$21</f>
        <v>-0.002938765538068089</v>
      </c>
      <c r="V78" s="5">
        <f>P78</f>
        <v>133338201925.67905</v>
      </c>
      <c r="W78" s="5">
        <f>V78+$W$20*S78</f>
        <v>125382286409.13745</v>
      </c>
      <c r="X78" s="6" t="s">
        <v>63</v>
      </c>
      <c r="Y78" s="5">
        <f>Q78</f>
        <v>68597803792.65194</v>
      </c>
      <c r="Z78" s="5">
        <f>Y78+$W$20*T78</f>
        <v>65659038254.58385</v>
      </c>
      <c r="AA78" s="6" t="s">
        <v>63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147"/>
  <sheetViews>
    <sheetView zoomScaleSheetLayoutView="1" workbookViewId="0" topLeftCell="A1">
      <selection activeCell="L1" sqref="L1"/>
    </sheetView>
  </sheetViews>
  <sheetFormatPr defaultColWidth="9.00390625" defaultRowHeight="12.75"/>
  <cols>
    <col min="1" max="2" width="9.125" style="6" customWidth="1"/>
    <col min="3" max="3" width="7.875" style="6" customWidth="1"/>
    <col min="4" max="5" width="9.125" style="6" customWidth="1"/>
    <col min="6" max="10" width="8.875" style="6" customWidth="1"/>
    <col min="11" max="11" width="9.125" style="6" customWidth="1"/>
    <col min="12" max="12" width="11.125" style="6" customWidth="1"/>
    <col min="13" max="13" width="12.75390625" style="6" customWidth="1"/>
    <col min="14" max="256" width="9.125" style="6" customWidth="1"/>
  </cols>
  <sheetData>
    <row r="1" spans="3:13" ht="13.5">
      <c r="C1" s="6">
        <v>60.4</v>
      </c>
      <c r="D1" s="6">
        <f>C1+D$5</f>
        <v>61.4</v>
      </c>
      <c r="F1" s="6">
        <f>1/C1/C1</f>
        <v>0.0002741107846147099</v>
      </c>
      <c r="G1" s="6">
        <f>1/D1/D1</f>
        <v>0.0002652548037644962</v>
      </c>
      <c r="H1" s="6">
        <f>F1-G1</f>
        <v>8.855980850213708E-06</v>
      </c>
      <c r="J1" s="6">
        <f>2/C1^3</f>
        <v>9.076516046844699E-06</v>
      </c>
      <c r="L1" s="6">
        <f>J1-H1</f>
        <v>2.2053519663099045E-07</v>
      </c>
      <c r="M1" s="6">
        <f>L1/H1</f>
        <v>0.02490240215748305</v>
      </c>
    </row>
    <row r="2" spans="3:13" ht="13.5">
      <c r="C2" s="6">
        <v>23481</v>
      </c>
      <c r="D2" s="6">
        <f>C2+D$5</f>
        <v>23482</v>
      </c>
      <c r="F2" s="6">
        <f>1/C2/C2</f>
        <v>1.8137057210704403E-09</v>
      </c>
      <c r="G2" s="6">
        <f>1/D2/D2</f>
        <v>1.8135512481037418E-09</v>
      </c>
      <c r="H2" s="6">
        <f>F2-G2</f>
        <v>1.5447296669846904E-13</v>
      </c>
      <c r="J2" s="6">
        <f>2/C2^3</f>
        <v>1.5448283472343088E-13</v>
      </c>
      <c r="L2" s="6">
        <f>J2-H2</f>
        <v>9.868024961846605E-18</v>
      </c>
      <c r="M2" s="6">
        <f>L2/H2</f>
        <v>6.388188932183179E-05</v>
      </c>
    </row>
    <row r="3" ht="13.5"/>
    <row r="4" spans="13:17" ht="13.5">
      <c r="M4" s="6" t="s">
        <v>71</v>
      </c>
      <c r="Q4" s="6" t="s">
        <v>72</v>
      </c>
    </row>
    <row r="5" spans="3:10" ht="13.5">
      <c r="C5" s="6">
        <f>10^(1/10)</f>
        <v>1.2589254117941673</v>
      </c>
      <c r="D5" s="6">
        <v>1</v>
      </c>
      <c r="F5" s="6" t="s">
        <v>73</v>
      </c>
      <c r="H5" s="6" t="s">
        <v>74</v>
      </c>
      <c r="J5" s="6" t="s">
        <v>75</v>
      </c>
    </row>
    <row r="6" ht="13.5">
      <c r="M6" s="6" t="s">
        <v>76</v>
      </c>
    </row>
    <row r="7" spans="3:13" ht="13.5">
      <c r="C7" s="6">
        <v>1</v>
      </c>
      <c r="D7" s="6">
        <f>C7+D$5</f>
        <v>2</v>
      </c>
      <c r="F7" s="6">
        <f>1/C7/C7</f>
        <v>1</v>
      </c>
      <c r="G7" s="6">
        <f>1/D7/D7</f>
        <v>0.25</v>
      </c>
      <c r="H7" s="6">
        <f>F7-G7</f>
        <v>0.75</v>
      </c>
      <c r="J7" s="6">
        <f>2/C7^3</f>
        <v>2</v>
      </c>
      <c r="M7" s="6" t="s">
        <v>77</v>
      </c>
    </row>
    <row r="8" spans="3:10" ht="12.75">
      <c r="C8" s="6">
        <f>C7*C$5</f>
        <v>1.2589254117941673</v>
      </c>
      <c r="D8" s="6">
        <f>C8+D$5</f>
        <v>2.2589254117941673</v>
      </c>
      <c r="F8" s="6">
        <f>1/C8/C8</f>
        <v>0.6309573444801932</v>
      </c>
      <c r="G8" s="6">
        <f>1/D8/D8</f>
        <v>0.19597298960221043</v>
      </c>
      <c r="H8" s="6">
        <f>F8-G8</f>
        <v>0.4349843548779828</v>
      </c>
      <c r="J8" s="6">
        <f>2/C8^3</f>
        <v>1.0023744672545445</v>
      </c>
    </row>
    <row r="9" spans="3:10" ht="12.75">
      <c r="C9" s="6">
        <f>C8*C$5</f>
        <v>1.5848931924611136</v>
      </c>
      <c r="D9" s="6">
        <f>C9+D$5</f>
        <v>2.584893192461114</v>
      </c>
      <c r="F9" s="6">
        <f>1/C9/C9</f>
        <v>0.3981071705534972</v>
      </c>
      <c r="G9" s="6">
        <f>1/D9/D9</f>
        <v>0.14966311992122155</v>
      </c>
      <c r="H9" s="6">
        <f>F9-G9</f>
        <v>0.24844405063227565</v>
      </c>
      <c r="J9" s="6">
        <f>2/C9^3</f>
        <v>0.5023772863019159</v>
      </c>
    </row>
    <row r="10" spans="3:10" ht="12.75">
      <c r="C10" s="6">
        <f>C9*C$5</f>
        <v>1.99526231496888</v>
      </c>
      <c r="D10" s="6">
        <f>C10+D$5</f>
        <v>2.9952623149688797</v>
      </c>
      <c r="F10" s="6">
        <f>1/C10/C10</f>
        <v>0.25118864315095796</v>
      </c>
      <c r="G10" s="6">
        <f>1/D10/D10</f>
        <v>0.11146288381768883</v>
      </c>
      <c r="H10" s="6">
        <f>F10-G10</f>
        <v>0.13972575933326914</v>
      </c>
      <c r="J10" s="6">
        <f>2/C10^3</f>
        <v>0.2517850823588333</v>
      </c>
    </row>
    <row r="11" spans="3:10" ht="12.75">
      <c r="C11" s="6">
        <f>C10*C$5</f>
        <v>2.5118864315095806</v>
      </c>
      <c r="D11" s="6">
        <f>C11+D$5</f>
        <v>3.5118864315095806</v>
      </c>
      <c r="F11" s="6">
        <f>1/C11/C11</f>
        <v>0.1584893192461113</v>
      </c>
      <c r="G11" s="6">
        <f>1/D11/D11</f>
        <v>0.08108099578504965</v>
      </c>
      <c r="H11" s="6">
        <f>F11-G11</f>
        <v>0.07740832346106163</v>
      </c>
      <c r="J11" s="6">
        <f>2/C11^3</f>
        <v>0.12619146889603858</v>
      </c>
    </row>
    <row r="12" spans="3:10" ht="12.75">
      <c r="C12" s="6">
        <f>C11*C$5</f>
        <v>3.16227766016838</v>
      </c>
      <c r="D12" s="6">
        <f>C12+D$5</f>
        <v>4.16227766016838</v>
      </c>
      <c r="F12" s="6">
        <f>1/C12/C12</f>
        <v>0.09999999999999996</v>
      </c>
      <c r="G12" s="6">
        <f>1/D12/D12</f>
        <v>0.05772153925510173</v>
      </c>
      <c r="H12" s="6">
        <f>F12-G12</f>
        <v>0.04227846074489824</v>
      </c>
      <c r="J12" s="6">
        <f>2/C12^3</f>
        <v>0.06324555320336754</v>
      </c>
    </row>
    <row r="13" spans="3:10" ht="12.75">
      <c r="C13" s="6">
        <f>C12*C$5</f>
        <v>3.9810717055349736</v>
      </c>
      <c r="D13" s="6">
        <f>C13+D$5</f>
        <v>4.981071705534974</v>
      </c>
      <c r="F13" s="6">
        <f>1/C13/C13</f>
        <v>0.06309573444801929</v>
      </c>
      <c r="G13" s="6">
        <f>1/D13/D13</f>
        <v>0.04030458117878867</v>
      </c>
      <c r="H13" s="6">
        <f>F13-G13</f>
        <v>0.02279115326923062</v>
      </c>
      <c r="J13" s="6">
        <f>2/C13^3</f>
        <v>0.03169786384922224</v>
      </c>
    </row>
    <row r="14" spans="3:10" ht="12.75">
      <c r="C14" s="6">
        <f>C13*C$5</f>
        <v>5.011872336272725</v>
      </c>
      <c r="D14" s="6">
        <f>C14+D$5</f>
        <v>6.011872336272725</v>
      </c>
      <c r="F14" s="6">
        <f>1/C14/C14</f>
        <v>0.0398107170553497</v>
      </c>
      <c r="G14" s="6">
        <f>1/D14/D14</f>
        <v>0.027668174158150663</v>
      </c>
      <c r="H14" s="6">
        <f>F14-G14</f>
        <v>0.012142542897199037</v>
      </c>
      <c r="J14" s="6">
        <f>2/C14^3</f>
        <v>0.015886564694485614</v>
      </c>
    </row>
    <row r="15" spans="3:10" ht="12.75">
      <c r="C15" s="6">
        <f>C14*C$5</f>
        <v>6.309573444801935</v>
      </c>
      <c r="D15" s="6">
        <f>C15+D$5</f>
        <v>7.309573444801935</v>
      </c>
      <c r="F15" s="6">
        <f>1/C15/C15</f>
        <v>0.02511886431509578</v>
      </c>
      <c r="G15" s="6">
        <f>1/D15/D15</f>
        <v>0.0187161247692911</v>
      </c>
      <c r="H15" s="6">
        <f>F15-G15</f>
        <v>0.00640273954580468</v>
      </c>
      <c r="J15" s="6">
        <f>2/C15^3</f>
        <v>0.007962143411069935</v>
      </c>
    </row>
    <row r="16" spans="3:10" ht="12.75">
      <c r="C16" s="6">
        <f>C15*C$5</f>
        <v>7.9432823472428185</v>
      </c>
      <c r="D16" s="6">
        <f>C16+D$5</f>
        <v>8.943282347242818</v>
      </c>
      <c r="F16" s="6">
        <f>1/C16/C16</f>
        <v>0.01584893192461112</v>
      </c>
      <c r="G16" s="6">
        <f>1/D16/D16</f>
        <v>0.012502766371072846</v>
      </c>
      <c r="H16" s="6">
        <f>F16-G16</f>
        <v>0.003346165553538274</v>
      </c>
      <c r="J16" s="6">
        <f>2/C16^3</f>
        <v>0.003990524629937754</v>
      </c>
    </row>
    <row r="17" spans="3:10" ht="12.75">
      <c r="C17" s="6">
        <f>C16*C$5</f>
        <v>10.000000000000005</v>
      </c>
      <c r="D17" s="6">
        <f>C17+D$5</f>
        <v>11.000000000000005</v>
      </c>
      <c r="F17" s="6">
        <f>1/C17/C17</f>
        <v>0.00999999999999999</v>
      </c>
      <c r="G17" s="6">
        <f>1/D17/D17</f>
        <v>0.008264462809917349</v>
      </c>
      <c r="H17" s="6">
        <f>F17-G17</f>
        <v>0.0017355371900826411</v>
      </c>
      <c r="J17" s="6">
        <f>2/C17^3</f>
        <v>0.001999999999999997</v>
      </c>
    </row>
    <row r="18" spans="3:10" ht="12.75">
      <c r="C18" s="6">
        <f>C17*C$5</f>
        <v>12.58925411794168</v>
      </c>
      <c r="D18" s="6">
        <f>C18+D$5</f>
        <v>13.58925411794168</v>
      </c>
      <c r="F18" s="6">
        <f>1/C18/C18</f>
        <v>0.006309573444801924</v>
      </c>
      <c r="G18" s="6">
        <f>1/D18/D18</f>
        <v>0.005415128415357027</v>
      </c>
      <c r="H18" s="6">
        <f>F18-G18</f>
        <v>0.0008944450294448968</v>
      </c>
      <c r="J18" s="6">
        <f>2/C18^3</f>
        <v>0.0010023744672545427</v>
      </c>
    </row>
    <row r="19" spans="3:10" ht="12.75">
      <c r="C19" s="6">
        <f>C18*C$5</f>
        <v>15.848931924611145</v>
      </c>
      <c r="D19" s="6">
        <f>C19+D$5</f>
        <v>16.848931924611144</v>
      </c>
      <c r="F19" s="6">
        <f>1/C19/C19</f>
        <v>0.003981071705534967</v>
      </c>
      <c r="G19" s="6">
        <f>1/D19/D19</f>
        <v>0.0035225344471879532</v>
      </c>
      <c r="H19" s="6">
        <f>F19-G19</f>
        <v>0.0004585372583470141</v>
      </c>
      <c r="J19" s="6">
        <f>2/C19^3</f>
        <v>0.000502377286301915</v>
      </c>
    </row>
    <row r="20" spans="3:10" ht="12.75">
      <c r="C20" s="6">
        <f>C19*C$5</f>
        <v>19.95262314968881</v>
      </c>
      <c r="D20" s="6">
        <f>C20+D$5</f>
        <v>20.95262314968881</v>
      </c>
      <c r="F20" s="6">
        <f>1/C20/C20</f>
        <v>0.0025118864315095764</v>
      </c>
      <c r="G20" s="6">
        <f>1/D20/D20</f>
        <v>0.0022778399006767184</v>
      </c>
      <c r="H20" s="6">
        <f>F20-G20</f>
        <v>0.00023404653083285805</v>
      </c>
      <c r="J20" s="6">
        <f>2/C20^3</f>
        <v>0.00025178508235883284</v>
      </c>
    </row>
    <row r="21" spans="3:10" ht="12.75">
      <c r="C21" s="6">
        <f>C20*C$5</f>
        <v>25.118864315095824</v>
      </c>
      <c r="D21" s="6">
        <f>C21+D$5</f>
        <v>26.118864315095824</v>
      </c>
      <c r="F21" s="6">
        <f>1/C21/C21</f>
        <v>0.0015848931924611108</v>
      </c>
      <c r="G21" s="6">
        <f>1/D21/D21</f>
        <v>0.0014658563795259042</v>
      </c>
      <c r="H21" s="6">
        <f>F21-G21</f>
        <v>0.00011903681293520666</v>
      </c>
      <c r="J21" s="6">
        <f>2/C21^3</f>
        <v>0.00012619146889603831</v>
      </c>
    </row>
    <row r="22" spans="3:10" ht="12.75">
      <c r="C22" s="6">
        <f>C21*C$5</f>
        <v>31.622776601683825</v>
      </c>
      <c r="D22" s="6">
        <f>C22+D$5</f>
        <v>32.622776601683825</v>
      </c>
      <c r="F22" s="6">
        <f>1/C22/C22</f>
        <v>0.000999999999999998</v>
      </c>
      <c r="G22" s="6">
        <f>1/D22/D22</f>
        <v>0.0009396327727092765</v>
      </c>
      <c r="H22" s="6">
        <f>F22-G22</f>
        <v>6.036722729072159E-05</v>
      </c>
      <c r="J22" s="6">
        <f>2/C22^3</f>
        <v>6.32455532033674E-05</v>
      </c>
    </row>
    <row r="23" spans="3:10" ht="12.75">
      <c r="C23" s="6">
        <f>C22*C$5</f>
        <v>39.81071705534977</v>
      </c>
      <c r="D23" s="6">
        <f>C23+D$5</f>
        <v>40.81071705534977</v>
      </c>
      <c r="F23" s="6">
        <f>1/C23/C23</f>
        <v>0.0006309573444801919</v>
      </c>
      <c r="G23" s="6">
        <f>1/D23/D23</f>
        <v>0.0006004150213068574</v>
      </c>
      <c r="H23" s="6">
        <f>F23-G23</f>
        <v>3.0542323173334495E-05</v>
      </c>
      <c r="J23" s="6">
        <f>2/C23^3</f>
        <v>3.169786384922216E-05</v>
      </c>
    </row>
    <row r="24" spans="3:10" ht="12.75">
      <c r="C24" s="6">
        <f>C23*C$5</f>
        <v>50.11872336272729</v>
      </c>
      <c r="D24" s="6">
        <f>C24+D$5</f>
        <v>51.11872336272729</v>
      </c>
      <c r="F24" s="6">
        <f>1/C24/C24</f>
        <v>0.00039810717055349627</v>
      </c>
      <c r="G24" s="6">
        <f>1/D24/D24</f>
        <v>0.0003826837328031388</v>
      </c>
      <c r="H24" s="6">
        <f>F24-G24</f>
        <v>1.542343775035748E-05</v>
      </c>
      <c r="J24" s="6">
        <f>2/C24^3</f>
        <v>1.5886564694485572E-05</v>
      </c>
    </row>
    <row r="25" spans="3:10" ht="12.75">
      <c r="C25" s="6">
        <f>C24*C$5</f>
        <v>63.0957344480194</v>
      </c>
      <c r="D25" s="6">
        <f>C25+D$5</f>
        <v>64.0957344480194</v>
      </c>
      <c r="F25" s="6">
        <f>1/C25/C25</f>
        <v>0.0002511886431509574</v>
      </c>
      <c r="G25" s="6">
        <f>1/D25/D25</f>
        <v>0.00024341186470813088</v>
      </c>
      <c r="H25" s="6">
        <f>F25-G25</f>
        <v>7.77677844282653E-06</v>
      </c>
      <c r="J25" s="6">
        <f>2/C25^3</f>
        <v>7.962143411069916E-06</v>
      </c>
    </row>
    <row r="26" spans="3:10" ht="12.75">
      <c r="C26" s="6">
        <f>C25*C$5</f>
        <v>79.43282347242825</v>
      </c>
      <c r="D26" s="6">
        <f>C26+D$5</f>
        <v>80.43282347242825</v>
      </c>
      <c r="F26" s="6">
        <f>1/C26/C26</f>
        <v>0.00015848931924611093</v>
      </c>
      <c r="G26" s="6">
        <f>1/D26/D26</f>
        <v>0.00015457290590705462</v>
      </c>
      <c r="H26" s="6">
        <f>F26-G26</f>
        <v>3.916413339056309E-06</v>
      </c>
      <c r="J26" s="6">
        <f>2/C26^3</f>
        <v>3.990524629937744E-06</v>
      </c>
    </row>
    <row r="27" spans="3:10" ht="12.75">
      <c r="C27" s="6">
        <f>C26*C$5</f>
        <v>100.00000000000014</v>
      </c>
      <c r="D27" s="6">
        <f>C27+D$5</f>
        <v>101.00000000000014</v>
      </c>
      <c r="F27" s="6">
        <f>1/C27/C27</f>
        <v>9.999999999999972E-05</v>
      </c>
      <c r="G27" s="6">
        <f>1/D27/D27</f>
        <v>9.802960494069181E-05</v>
      </c>
      <c r="H27" s="6">
        <f>F27-G27</f>
        <v>1.970395059307909E-06</v>
      </c>
      <c r="J27" s="6">
        <f>2/C27^3</f>
        <v>1.9999999999999914E-06</v>
      </c>
    </row>
    <row r="28" spans="3:10" ht="12.75">
      <c r="C28" s="6">
        <f>C27*C$5</f>
        <v>125.89254117941691</v>
      </c>
      <c r="D28" s="6">
        <f>C28+D$5</f>
        <v>126.89254117941691</v>
      </c>
      <c r="F28" s="6">
        <f>1/C28/C28</f>
        <v>6.309573444801914E-05</v>
      </c>
      <c r="G28" s="6">
        <f>1/D28/D28</f>
        <v>6.210517794885638E-05</v>
      </c>
      <c r="H28" s="6">
        <f>F28-G28</f>
        <v>9.905564991627669E-07</v>
      </c>
      <c r="J28" s="6">
        <f>2/C28^3</f>
        <v>1.0023744672545401E-06</v>
      </c>
    </row>
    <row r="29" spans="3:10" ht="12.75">
      <c r="C29" s="6">
        <f>C28*C$5</f>
        <v>158.4893192461116</v>
      </c>
      <c r="D29" s="6">
        <f>C29+D$5</f>
        <v>159.4893192461116</v>
      </c>
      <c r="F29" s="6">
        <f>1/C29/C29</f>
        <v>3.98107170553496E-05</v>
      </c>
      <c r="G29" s="6">
        <f>1/D29/D29</f>
        <v>3.931305476173256E-05</v>
      </c>
      <c r="H29" s="6">
        <f>F29-G29</f>
        <v>4.976622936170421E-07</v>
      </c>
      <c r="J29" s="6">
        <f>2/C29^3</f>
        <v>5.023772863019137E-07</v>
      </c>
    </row>
    <row r="30" spans="3:10" ht="12.75">
      <c r="C30" s="6">
        <f>C29*C$5</f>
        <v>199.52623149688827</v>
      </c>
      <c r="D30" s="6">
        <f>C30+D$5</f>
        <v>200.52623149688827</v>
      </c>
      <c r="F30" s="6">
        <f>1/C30/C30</f>
        <v>2.5118864315095724E-05</v>
      </c>
      <c r="G30" s="6">
        <f>1/D30/D30</f>
        <v>2.486895953443052E-05</v>
      </c>
      <c r="H30" s="6">
        <f>F30-G30</f>
        <v>2.49904780665202E-07</v>
      </c>
      <c r="J30" s="6">
        <f>2/C30^3</f>
        <v>2.5178508235883223E-07</v>
      </c>
    </row>
    <row r="31" spans="3:10" ht="12.75">
      <c r="C31" s="6">
        <f>C30*C$5</f>
        <v>251.18864315095843</v>
      </c>
      <c r="D31" s="6">
        <f>C31+D$5</f>
        <v>252.18864315095843</v>
      </c>
      <c r="F31" s="6">
        <f>1/C31/C31</f>
        <v>1.584893192461108E-05</v>
      </c>
      <c r="G31" s="6">
        <f>1/D31/D31</f>
        <v>1.5723490041455204E-05</v>
      </c>
      <c r="H31" s="6">
        <f>F31-G31</f>
        <v>1.2544188315587618E-07</v>
      </c>
      <c r="J31" s="6">
        <f>2/C31^3</f>
        <v>1.2619146889603804E-07</v>
      </c>
    </row>
    <row r="32" spans="3:10" ht="12.75">
      <c r="C32" s="6">
        <f>C31*C$5</f>
        <v>316.2277660168385</v>
      </c>
      <c r="D32" s="6">
        <f>C32+D$5</f>
        <v>317.2277660168385</v>
      </c>
      <c r="F32" s="6">
        <f>1/C32/C32</f>
        <v>9.999999999999965E-06</v>
      </c>
      <c r="G32" s="6">
        <f>1/D32/D32</f>
        <v>9.937053186866632E-06</v>
      </c>
      <c r="H32" s="6">
        <f>F32-G32</f>
        <v>6.294681313333331E-08</v>
      </c>
      <c r="J32" s="6">
        <f>2/C32^3</f>
        <v>6.324555320336727E-08</v>
      </c>
    </row>
    <row r="33" spans="3:10" ht="12.75">
      <c r="C33" s="6">
        <f>C32*C$5</f>
        <v>398.10717055349795</v>
      </c>
      <c r="D33" s="6">
        <f>C33+D$5</f>
        <v>399.10717055349795</v>
      </c>
      <c r="F33" s="6">
        <f>1/C33/C33</f>
        <v>6.30957344480191E-06</v>
      </c>
      <c r="G33" s="6">
        <f>1/D33/D33</f>
        <v>6.277994614356022E-06</v>
      </c>
      <c r="H33" s="6">
        <f>F33-G33</f>
        <v>3.157883044588779E-08</v>
      </c>
      <c r="J33" s="6">
        <f>2/C33^3</f>
        <v>3.16978638492221E-08</v>
      </c>
    </row>
    <row r="34" spans="3:10" ht="12.75">
      <c r="C34" s="6">
        <f>C33*C$5</f>
        <v>501.1872336272732</v>
      </c>
      <c r="D34" s="6">
        <f>C34+D$5</f>
        <v>502.1872336272732</v>
      </c>
      <c r="F34" s="6">
        <f>1/C34/C34</f>
        <v>3.981071705534958E-06</v>
      </c>
      <c r="G34" s="6">
        <f>1/D34/D34</f>
        <v>3.965232561459866E-06</v>
      </c>
      <c r="H34" s="6">
        <f>F34-G34</f>
        <v>1.583914407509247E-08</v>
      </c>
      <c r="J34" s="6">
        <f>2/C34^3</f>
        <v>1.588656469448554E-08</v>
      </c>
    </row>
    <row r="35" spans="3:10" ht="12.75">
      <c r="C35" s="6">
        <f>C34*C$5</f>
        <v>630.9573444801945</v>
      </c>
      <c r="D35" s="6">
        <f>C35+D$5</f>
        <v>631.9573444801945</v>
      </c>
      <c r="F35" s="6">
        <f>1/C35/C35</f>
        <v>2.5118864315095704E-06</v>
      </c>
      <c r="G35" s="6">
        <f>1/D35/D35</f>
        <v>2.5039431768979292E-06</v>
      </c>
      <c r="H35" s="6">
        <f>F35-G35</f>
        <v>7.94325461164117E-09</v>
      </c>
      <c r="J35" s="6">
        <f>2/C35^3</f>
        <v>7.962143411069898E-09</v>
      </c>
    </row>
    <row r="36" spans="3:10" ht="12.75">
      <c r="C36" s="6">
        <f>C35*C$5</f>
        <v>794.3282347242831</v>
      </c>
      <c r="D36" s="6">
        <f>C36+D$5</f>
        <v>795.3282347242831</v>
      </c>
      <c r="F36" s="6">
        <f>1/C36/C36</f>
        <v>1.584893192461107E-06</v>
      </c>
      <c r="G36" s="6">
        <f>1/D36/D36</f>
        <v>1.5809101908612287E-06</v>
      </c>
      <c r="H36" s="6">
        <f>F36-G36</f>
        <v>3.983001599878415E-09</v>
      </c>
      <c r="J36" s="6">
        <f>2/C36^3</f>
        <v>3.990524629937735E-09</v>
      </c>
    </row>
    <row r="37" spans="3:10" ht="12.75">
      <c r="C37" s="6">
        <f>C36*C$5</f>
        <v>1000.000000000002</v>
      </c>
      <c r="D37" s="6">
        <f>C37+D$5</f>
        <v>1001.000000000002</v>
      </c>
      <c r="F37" s="6">
        <f>1/C37/C37</f>
        <v>9.999999999999957E-07</v>
      </c>
      <c r="G37" s="6">
        <f>1/D37/D37</f>
        <v>9.9800299600499E-07</v>
      </c>
      <c r="H37" s="6">
        <f>F37-G37</f>
        <v>1.997003995005764E-09</v>
      </c>
      <c r="J37" s="6">
        <f>2/C37^3</f>
        <v>1.9999999999999877E-09</v>
      </c>
    </row>
    <row r="38" spans="3:10" ht="12.75">
      <c r="C38" s="6">
        <f>C37*C$5</f>
        <v>1258.9254117941698</v>
      </c>
      <c r="D38" s="6">
        <f>C38+D$5</f>
        <v>1259.9254117941698</v>
      </c>
      <c r="F38" s="6">
        <f>1/C38/C38</f>
        <v>6.309573444801906E-07</v>
      </c>
      <c r="G38" s="6">
        <f>1/D38/D38</f>
        <v>6.299561630707915E-07</v>
      </c>
      <c r="H38" s="6">
        <f>F38-G38</f>
        <v>1.0011814093990995E-09</v>
      </c>
      <c r="J38" s="6">
        <f>2/C38^3</f>
        <v>1.0023744672545383E-09</v>
      </c>
    </row>
    <row r="39" spans="3:10" ht="12.75">
      <c r="C39" s="6">
        <f>C38*C$5</f>
        <v>1584.8931924611168</v>
      </c>
      <c r="D39" s="6">
        <f>C39+D$5</f>
        <v>1585.8931924611168</v>
      </c>
      <c r="F39" s="6">
        <f>1/C39/C39</f>
        <v>3.981071705534956E-07</v>
      </c>
      <c r="G39" s="6">
        <f>1/D39/D39</f>
        <v>3.9760526833546667E-07</v>
      </c>
      <c r="H39" s="6">
        <f>F39-G39</f>
        <v>5.019022180289296E-10</v>
      </c>
      <c r="J39" s="6">
        <f>2/C39^3</f>
        <v>5.023772863019129E-10</v>
      </c>
    </row>
    <row r="40" spans="3:10" ht="12.75">
      <c r="C40" s="6">
        <f>C39*C$5</f>
        <v>1995.2623149688839</v>
      </c>
      <c r="D40" s="6">
        <f>C40+D$5</f>
        <v>1996.2623149688839</v>
      </c>
      <c r="F40" s="6">
        <f>1/C40/C40</f>
        <v>2.5118864315095696E-07</v>
      </c>
      <c r="G40" s="6">
        <f>1/D40/D40</f>
        <v>2.509370472293895E-07</v>
      </c>
      <c r="H40" s="6">
        <f>F40-G40</f>
        <v>2.515959215674339E-10</v>
      </c>
      <c r="J40" s="6">
        <f>2/C40^3</f>
        <v>2.5178508235883184E-10</v>
      </c>
    </row>
    <row r="41" spans="3:10" ht="12.75">
      <c r="C41" s="6">
        <f>C40*C$5</f>
        <v>2511.8864315095857</v>
      </c>
      <c r="D41" s="6">
        <f>C41+D$5</f>
        <v>2512.8864315095857</v>
      </c>
      <c r="F41" s="6">
        <f>1/C41/C41</f>
        <v>1.5848931924611064E-07</v>
      </c>
      <c r="G41" s="6">
        <f>1/D41/D41</f>
        <v>1.5836320309382745E-07</v>
      </c>
      <c r="H41" s="6">
        <f>F41-G41</f>
        <v>1.2611615228319095E-10</v>
      </c>
      <c r="J41" s="6">
        <f>2/C41^3</f>
        <v>1.2619146889603782E-10</v>
      </c>
    </row>
    <row r="42" spans="3:10" ht="12.75">
      <c r="C42" s="6">
        <f>C41*C$5</f>
        <v>3162.2776601683863</v>
      </c>
      <c r="D42" s="6">
        <f>C42+D$5</f>
        <v>3163.2776601683863</v>
      </c>
      <c r="F42" s="6">
        <f>1/C42/C42</f>
        <v>9.999999999999956E-08</v>
      </c>
      <c r="G42" s="6">
        <f>1/D42/D42</f>
        <v>9.993678443415208E-08</v>
      </c>
      <c r="H42" s="6">
        <f>F42-G42</f>
        <v>6.321556584747395E-11</v>
      </c>
      <c r="J42" s="6">
        <f>2/C42^3</f>
        <v>6.324555320336717E-11</v>
      </c>
    </row>
    <row r="43" spans="3:10" ht="12.75">
      <c r="C43" s="6">
        <f>C42*C$5</f>
        <v>3981.0717055349814</v>
      </c>
      <c r="D43" s="6">
        <f>C43+D$5</f>
        <v>3982.0717055349814</v>
      </c>
      <c r="F43" s="6">
        <f>1/C43/C43</f>
        <v>6.309573444801904E-08</v>
      </c>
      <c r="G43" s="6">
        <f>1/D43/D43</f>
        <v>6.306404852338619E-08</v>
      </c>
      <c r="H43" s="6">
        <f>F43-G43</f>
        <v>3.1685924632856986E-11</v>
      </c>
      <c r="J43" s="6">
        <f>2/C43^3</f>
        <v>3.1697863849222053E-11</v>
      </c>
    </row>
    <row r="44" spans="3:10" ht="12.75">
      <c r="C44" s="6">
        <f>C43*C$5</f>
        <v>5011.872336272734</v>
      </c>
      <c r="D44" s="6">
        <f>C44+D$5</f>
        <v>5012.872336272734</v>
      </c>
      <c r="F44" s="6">
        <f>1/C44/C44</f>
        <v>3.9810717055349544E-08</v>
      </c>
      <c r="G44" s="6">
        <f>1/D44/D44</f>
        <v>3.979483524407004E-08</v>
      </c>
      <c r="H44" s="6">
        <f>F44-G44</f>
        <v>1.5881811279504632E-11</v>
      </c>
      <c r="J44" s="6">
        <f>2/C44^3</f>
        <v>1.5886564694485523E-11</v>
      </c>
    </row>
    <row r="45" spans="3:10" ht="12.75">
      <c r="C45" s="6">
        <f>C44*C$5</f>
        <v>6309.5734448019475</v>
      </c>
      <c r="D45" s="6">
        <f>C45+D$5</f>
        <v>6310.5734448019475</v>
      </c>
      <c r="F45" s="6">
        <f>1/C45/C45</f>
        <v>2.511886431509568E-08</v>
      </c>
      <c r="G45" s="6">
        <f>1/D45/D45</f>
        <v>2.5110904064156725E-08</v>
      </c>
      <c r="H45" s="6">
        <f>F45-G45</f>
        <v>7.960250938953102E-12</v>
      </c>
      <c r="J45" s="6">
        <f>2/C45^3</f>
        <v>7.962143411069887E-12</v>
      </c>
    </row>
    <row r="46" spans="3:10" ht="12.75">
      <c r="C46" s="6">
        <f>C45*C$5</f>
        <v>7943.2823472428345</v>
      </c>
      <c r="D46" s="6">
        <f>C46+D$5</f>
        <v>7944.2823472428345</v>
      </c>
      <c r="F46" s="6">
        <f>1/C46/C46</f>
        <v>1.5848931924611057E-08</v>
      </c>
      <c r="G46" s="6">
        <f>1/D46/D46</f>
        <v>1.5844942153420575E-08</v>
      </c>
      <c r="H46" s="6">
        <f>F46-G46</f>
        <v>3.989771190481763E-12</v>
      </c>
      <c r="J46" s="6">
        <f>2/C46^3</f>
        <v>3.99052462993773E-12</v>
      </c>
    </row>
    <row r="47" spans="3:10" ht="12.75">
      <c r="C47" s="6">
        <f>C46*C$5</f>
        <v>10000.000000000025</v>
      </c>
      <c r="D47" s="6">
        <f>C47+D$5</f>
        <v>10001.000000000025</v>
      </c>
      <c r="F47" s="6">
        <f>1/C47/C47</f>
        <v>9.999999999999949E-09</v>
      </c>
      <c r="G47" s="6">
        <f>1/D47/D47</f>
        <v>9.998000299959954E-09</v>
      </c>
      <c r="H47" s="6">
        <f>F47-G47</f>
        <v>1.9997000399947005E-12</v>
      </c>
      <c r="J47" s="6">
        <f>2/C47^3</f>
        <v>1.9999999999999846E-12</v>
      </c>
    </row>
    <row r="48" spans="3:10" ht="12.75">
      <c r="C48" s="6">
        <f>C47*C$5</f>
        <v>12589.254117941706</v>
      </c>
      <c r="D48" s="6">
        <f>C48+D$5</f>
        <v>12590.254117941706</v>
      </c>
      <c r="F48" s="6">
        <f>1/C48/C48</f>
        <v>6.309573444801899E-09</v>
      </c>
      <c r="G48" s="6">
        <f>1/D48/D48</f>
        <v>6.3085711897541474E-09</v>
      </c>
      <c r="H48" s="6">
        <f>F48-G48</f>
        <v>1.002255047751598E-12</v>
      </c>
      <c r="J48" s="6">
        <f>2/C48^3</f>
        <v>1.0023744672545367E-12</v>
      </c>
    </row>
    <row r="49" spans="3:10" ht="12.75">
      <c r="C49" s="6">
        <f>C48*C$5</f>
        <v>15848.931924611177</v>
      </c>
      <c r="D49" s="6">
        <f>C49+D$5</f>
        <v>15849.931924611177</v>
      </c>
      <c r="F49" s="6">
        <f>1/C49/C49</f>
        <v>3.981071705534952E-09</v>
      </c>
      <c r="G49" s="6">
        <f>1/D49/D49</f>
        <v>3.9805693757914454E-09</v>
      </c>
      <c r="H49" s="6">
        <f>F49-G49</f>
        <v>5.023297435061675E-13</v>
      </c>
      <c r="J49" s="6">
        <f>2/C49^3</f>
        <v>5.02377286301912E-13</v>
      </c>
    </row>
    <row r="50" spans="3:10" ht="12.75">
      <c r="C50" s="6">
        <f>C49*C$5</f>
        <v>19952.62314968885</v>
      </c>
      <c r="D50" s="6">
        <f>C50+D$5</f>
        <v>19953.62314968885</v>
      </c>
      <c r="F50" s="6">
        <f>1/C50/C50</f>
        <v>2.5118864315095663E-09</v>
      </c>
      <c r="G50" s="6">
        <f>1/D50/D50</f>
        <v>2.511634665354663E-09</v>
      </c>
      <c r="H50" s="6">
        <f>F50-G50</f>
        <v>2.5176615490313817E-13</v>
      </c>
      <c r="J50" s="6">
        <f>2/C50^3</f>
        <v>2.517850823588314E-13</v>
      </c>
    </row>
    <row r="51" spans="3:10" ht="12.75">
      <c r="C51" s="6">
        <f>C50*C$5</f>
        <v>25118.86431509587</v>
      </c>
      <c r="D51" s="6">
        <f>C51+D$5</f>
        <v>25119.86431509587</v>
      </c>
      <c r="F51" s="6">
        <f>1/C51/C51</f>
        <v>1.5848931924611047E-09</v>
      </c>
      <c r="G51" s="6">
        <f>1/D51/D51</f>
        <v>1.5847670085274682E-09</v>
      </c>
      <c r="H51" s="6">
        <f>F51-G51</f>
        <v>1.2618393363653827E-13</v>
      </c>
      <c r="J51" s="6">
        <f>2/C51^3</f>
        <v>1.261914688960376E-13</v>
      </c>
    </row>
    <row r="52" spans="3:10" ht="12.75">
      <c r="C52" s="6">
        <f>C51*C$5</f>
        <v>31622.776601683883</v>
      </c>
      <c r="D52" s="6">
        <f>C52+D$5</f>
        <v>31623.776601683883</v>
      </c>
      <c r="F52" s="6">
        <f>1/C52/C52</f>
        <v>9.999999999999943E-10</v>
      </c>
      <c r="G52" s="6">
        <f>1/D52/D52</f>
        <v>9.999367574466645E-10</v>
      </c>
      <c r="H52" s="6">
        <f>F52-G52</f>
        <v>6.32425533297997E-14</v>
      </c>
      <c r="J52" s="6">
        <f>2/C52^3</f>
        <v>6.324555320336705E-14</v>
      </c>
    </row>
    <row r="53" spans="3:10" ht="12.75">
      <c r="C53" s="6">
        <f>C52*C$5</f>
        <v>39810.71705534984</v>
      </c>
      <c r="D53" s="6">
        <f>C53+D$5</f>
        <v>39811.71705534984</v>
      </c>
      <c r="F53" s="6">
        <f>1/C53/C53</f>
        <v>6.309573444801895E-10</v>
      </c>
      <c r="G53" s="6">
        <f>1/D53/D53</f>
        <v>6.309256478106218E-10</v>
      </c>
      <c r="H53" s="6">
        <f>F53-G53</f>
        <v>3.169666956764971E-14</v>
      </c>
      <c r="J53" s="6">
        <f>2/C53^3</f>
        <v>3.1697863849221986E-14</v>
      </c>
    </row>
    <row r="54" spans="3:10" ht="12.75">
      <c r="C54" s="6">
        <f>C53*C$5</f>
        <v>50118.72336272738</v>
      </c>
      <c r="D54" s="6">
        <f>C54+D$5</f>
        <v>50119.72336272738</v>
      </c>
      <c r="F54" s="6">
        <f>1/C54/C54</f>
        <v>3.981071705534948E-10</v>
      </c>
      <c r="G54" s="6">
        <f>1/D54/D54</f>
        <v>3.980912844642557E-10</v>
      </c>
      <c r="H54" s="6">
        <f>F54-G54</f>
        <v>1.588608923912059E-14</v>
      </c>
      <c r="J54" s="6">
        <f>2/C54^3</f>
        <v>1.5886564694485486E-14</v>
      </c>
    </row>
    <row r="55" spans="3:10" ht="12.75">
      <c r="C55" s="6">
        <f>C54*C$5</f>
        <v>63095.734448019524</v>
      </c>
      <c r="D55" s="6">
        <f>C55+D$5</f>
        <v>63096.734448019524</v>
      </c>
      <c r="F55" s="6">
        <f>1/C55/C55</f>
        <v>2.511886431509564E-10</v>
      </c>
      <c r="G55" s="6">
        <f>1/D55/D55</f>
        <v>2.511806811968286E-10</v>
      </c>
      <c r="H55" s="6">
        <f>F55-G55</f>
        <v>7.96195412780232E-15</v>
      </c>
      <c r="J55" s="6">
        <f>2/C55^3</f>
        <v>7.96214341106987E-15</v>
      </c>
    </row>
    <row r="56" spans="3:10" ht="12.75">
      <c r="C56" s="6">
        <f>C55*C$5</f>
        <v>79432.82347242841</v>
      </c>
      <c r="D56" s="6">
        <f>C56+D$5</f>
        <v>79433.82347242841</v>
      </c>
      <c r="F56" s="6">
        <f>1/C56/C56</f>
        <v>1.584893192461103E-10</v>
      </c>
      <c r="G56" s="6">
        <f>1/D56/D56</f>
        <v>1.584853287968357E-10</v>
      </c>
      <c r="H56" s="6">
        <f>F56-G56</f>
        <v>3.9904492746091755E-15</v>
      </c>
      <c r="J56" s="6">
        <f>2/C56^3</f>
        <v>3.990524629937719E-15</v>
      </c>
    </row>
    <row r="57" spans="3:10" ht="12.75">
      <c r="C57" s="6">
        <f>C56*C$5</f>
        <v>100000.00000000033</v>
      </c>
      <c r="D57" s="6">
        <f>C57+D$5</f>
        <v>100001.00000000033</v>
      </c>
      <c r="F57" s="6">
        <f>1/C57/C57</f>
        <v>9.999999999999933E-11</v>
      </c>
      <c r="G57" s="6">
        <f>1/D57/D57</f>
        <v>9.999800002999893E-11</v>
      </c>
      <c r="H57" s="6">
        <f>F57-G57</f>
        <v>1.9999700003993877E-15</v>
      </c>
      <c r="J57" s="6">
        <f>2/C57^3</f>
        <v>1.99999999999998E-15</v>
      </c>
    </row>
    <row r="58" spans="3:10" ht="12.75">
      <c r="C58" s="6">
        <f>C57*C$5</f>
        <v>125892.54117941715</v>
      </c>
      <c r="D58" s="6">
        <f>C58+D$5</f>
        <v>125893.54117941715</v>
      </c>
      <c r="F58" s="6">
        <f>1/C58/C58</f>
        <v>6.30957344480189E-11</v>
      </c>
      <c r="G58" s="6">
        <f>1/D58/D58</f>
        <v>6.309473208549473E-11</v>
      </c>
      <c r="H58" s="6">
        <f>F58-G58</f>
        <v>1.0023625241657973E-15</v>
      </c>
      <c r="J58" s="6">
        <f>2/C58^3</f>
        <v>1.0023744672545342E-15</v>
      </c>
    </row>
    <row r="59" spans="3:10" ht="12.75">
      <c r="C59" s="6">
        <f>C58*C$5</f>
        <v>158489.3192461119</v>
      </c>
      <c r="D59" s="6">
        <f>C59+D$5</f>
        <v>158490.3192461119</v>
      </c>
      <c r="F59" s="6">
        <f>1/C59/C59</f>
        <v>3.981071705534944E-11</v>
      </c>
      <c r="G59" s="6">
        <f>1/D59/D59</f>
        <v>3.981021468281778E-11</v>
      </c>
      <c r="H59" s="6">
        <f>F59-G59</f>
        <v>5.023725316639773E-16</v>
      </c>
      <c r="J59" s="6">
        <f>2/C59^3</f>
        <v>5.023772863019107E-16</v>
      </c>
    </row>
    <row r="60" spans="3:10" ht="12.75">
      <c r="C60" s="6">
        <f>C59*C$5</f>
        <v>199526.23149688868</v>
      </c>
      <c r="D60" s="6">
        <f>C60+D$5</f>
        <v>199527.23149688868</v>
      </c>
      <c r="F60" s="6">
        <f>1/C60/C60</f>
        <v>2.511886431509562E-11</v>
      </c>
      <c r="G60" s="6">
        <f>1/D60/D60</f>
        <v>2.511861253190612E-11</v>
      </c>
      <c r="H60" s="6">
        <f>F60-G60</f>
        <v>2.517831894991693E-16</v>
      </c>
      <c r="J60" s="6">
        <f>2/C60^3</f>
        <v>2.517850823588307E-16</v>
      </c>
    </row>
    <row r="61" spans="3:10" ht="12.75">
      <c r="C61" s="6">
        <f>C60*C$5</f>
        <v>251188.64315095893</v>
      </c>
      <c r="D61" s="6">
        <f>C61+D$5</f>
        <v>251189.64315095893</v>
      </c>
      <c r="F61" s="6">
        <f>1/C61/C61</f>
        <v>1.584893192461102E-11</v>
      </c>
      <c r="G61" s="6">
        <f>1/D61/D61</f>
        <v>1.5848805733895685E-11</v>
      </c>
      <c r="H61" s="6">
        <f>F61-G61</f>
        <v>1.2619071533559765E-16</v>
      </c>
      <c r="J61" s="6">
        <f>2/C61^3</f>
        <v>1.2619146889603728E-16</v>
      </c>
    </row>
    <row r="62" spans="3:10" ht="12.75">
      <c r="C62" s="6">
        <f>C61*C$5</f>
        <v>316227.76601683913</v>
      </c>
      <c r="D62" s="6">
        <f>C62+D$5</f>
        <v>316228.76601683913</v>
      </c>
      <c r="F62" s="6">
        <f>1/C62/C62</f>
        <v>9.999999999999923E-12</v>
      </c>
      <c r="G62" s="6">
        <f>1/D62/D62</f>
        <v>9.99993675474672E-12</v>
      </c>
      <c r="H62" s="6">
        <f>F62-G62</f>
        <v>6.324525320402134E-17</v>
      </c>
      <c r="J62" s="6">
        <f>2/C62^3</f>
        <v>6.324555320336686E-17</v>
      </c>
    </row>
    <row r="63" spans="3:10" ht="12.75">
      <c r="C63" s="6">
        <f>C62*C$5</f>
        <v>398107.1705534988</v>
      </c>
      <c r="D63" s="6">
        <f>C63+D$5</f>
        <v>398108.1705534988</v>
      </c>
      <c r="F63" s="6">
        <f>1/C63/C63</f>
        <v>6.309573444801884E-12</v>
      </c>
      <c r="G63" s="6">
        <f>1/D63/D63</f>
        <v>6.3095417470574665E-12</v>
      </c>
      <c r="H63" s="6">
        <f>F63-G63</f>
        <v>3.1697744417130117E-17</v>
      </c>
      <c r="J63" s="6">
        <f>2/C63^3</f>
        <v>3.16978638492219E-17</v>
      </c>
    </row>
    <row r="64" spans="3:10" ht="12.75">
      <c r="C64" s="6">
        <f>C63*C$5</f>
        <v>501187.2336272742</v>
      </c>
      <c r="D64" s="6">
        <f>C64+D$5</f>
        <v>501188.2336272742</v>
      </c>
      <c r="F64" s="6">
        <f>1/C64/C64</f>
        <v>3.981071705534942E-12</v>
      </c>
      <c r="G64" s="6">
        <f>1/D64/D64</f>
        <v>3.9810558190177935E-12</v>
      </c>
      <c r="H64" s="6">
        <f>F64-G64</f>
        <v>1.5886517148563042E-17</v>
      </c>
      <c r="J64" s="6">
        <f>2/C64^3</f>
        <v>1.5886564694485447E-17</v>
      </c>
    </row>
    <row r="65" spans="3:10" ht="12.75">
      <c r="C65" s="6">
        <f>C64*C$5</f>
        <v>630957.3444801958</v>
      </c>
      <c r="D65" s="6">
        <f>C65+D$5</f>
        <v>630958.3444801958</v>
      </c>
      <c r="F65" s="6">
        <f>1/C65/C65</f>
        <v>2.51188643150956E-12</v>
      </c>
      <c r="G65" s="6">
        <f>1/D65/D65</f>
        <v>2.5118784693850773E-12</v>
      </c>
      <c r="H65" s="6">
        <f>F65-G65</f>
        <v>7.96212448277373E-18</v>
      </c>
      <c r="J65" s="6">
        <f>2/C65^3</f>
        <v>7.96214341106985E-18</v>
      </c>
    </row>
    <row r="66" spans="3:10" ht="12.75">
      <c r="C66" s="6">
        <f>C65*C$5</f>
        <v>794328.2347242847</v>
      </c>
      <c r="D66" s="6">
        <f>C66+D$5</f>
        <v>794329.2347242847</v>
      </c>
      <c r="F66" s="6">
        <f>1/C66/C66</f>
        <v>1.5848931924611007E-12</v>
      </c>
      <c r="G66" s="6">
        <f>1/D66/D66</f>
        <v>1.5848892019440062E-12</v>
      </c>
      <c r="H66" s="6">
        <f>F66-G66</f>
        <v>3.990517094512673E-18</v>
      </c>
      <c r="J66" s="6">
        <f>2/C66^3</f>
        <v>3.99052462993771E-18</v>
      </c>
    </row>
    <row r="67" spans="3:10" ht="12.75">
      <c r="C67" s="6">
        <f>C66*C$5</f>
        <v>1000000.0000000041</v>
      </c>
      <c r="D67" s="6">
        <f>C67+D$5</f>
        <v>1000001.0000000041</v>
      </c>
      <c r="F67" s="6">
        <f>1/C67/C67</f>
        <v>9.99999999999992E-13</v>
      </c>
      <c r="G67" s="6">
        <f>1/D67/D67</f>
        <v>9.999980000029917E-13</v>
      </c>
      <c r="H67" s="6">
        <f>F67-G67</f>
        <v>1.9999970002014292E-18</v>
      </c>
      <c r="J67" s="6">
        <f>2/C67^3</f>
        <v>1.9999999999999755E-18</v>
      </c>
    </row>
    <row r="68" spans="3:10" ht="12.75">
      <c r="C68" s="6">
        <f>C67*C$5</f>
        <v>1258925.4117941724</v>
      </c>
      <c r="D68" s="6">
        <f>C68+D$5</f>
        <v>1258926.4117941724</v>
      </c>
      <c r="F68" s="6">
        <f>1/C68/C68</f>
        <v>6.309573444801881E-13</v>
      </c>
      <c r="G68" s="6">
        <f>1/D68/D68</f>
        <v>6.309563421069151E-13</v>
      </c>
      <c r="H68" s="6">
        <f>F68-G68</f>
        <v>1.0023732729343787E-18</v>
      </c>
      <c r="J68" s="6">
        <f>2/C68^3</f>
        <v>1.0023744672545322E-18</v>
      </c>
    </row>
    <row r="69" spans="3:10" ht="12.75">
      <c r="C69" s="6">
        <f>C68*C$5</f>
        <v>1584893.19246112</v>
      </c>
      <c r="D69" s="6">
        <f>C69+D$5</f>
        <v>1584894.19246112</v>
      </c>
      <c r="F69" s="6">
        <f>1/C69/C69</f>
        <v>3.98107170553494E-13</v>
      </c>
      <c r="G69" s="6">
        <f>1/D69/D69</f>
        <v>3.9810666817668316E-13</v>
      </c>
      <c r="H69" s="6">
        <f>F69-G69</f>
        <v>5.023768108320564E-19</v>
      </c>
      <c r="J69" s="6">
        <f>2/C69^3</f>
        <v>5.023772863019098E-19</v>
      </c>
    </row>
    <row r="70" spans="3:10" ht="12.75">
      <c r="C70" s="6">
        <f>C69*C$5</f>
        <v>1995262.314968888</v>
      </c>
      <c r="D70" s="6">
        <f>C70+D$5</f>
        <v>1995263.314968888</v>
      </c>
      <c r="F70" s="6">
        <f>1/C70/C70</f>
        <v>2.511886431509559E-13</v>
      </c>
      <c r="G70" s="6">
        <f>1/D70/D70</f>
        <v>2.5118839136606284E-13</v>
      </c>
      <c r="H70" s="6">
        <f>F70-G70</f>
        <v>2.517848930348278E-19</v>
      </c>
      <c r="J70" s="6">
        <f>2/C70^3</f>
        <v>2.5178508235883027E-19</v>
      </c>
    </row>
    <row r="71" spans="3:10" ht="12.75">
      <c r="C71" s="6">
        <f>C70*C$5</f>
        <v>2511886.4315095907</v>
      </c>
      <c r="D71" s="6">
        <f>C71+D$5</f>
        <v>2511887.4315095907</v>
      </c>
      <c r="F71" s="6">
        <f>1/C71/C71</f>
        <v>1.5848931924611E-13</v>
      </c>
      <c r="G71" s="6">
        <f>1/D71/D71</f>
        <v>1.5848919305471648E-13</v>
      </c>
      <c r="H71" s="6">
        <f>F71-G71</f>
        <v>1.261913935237355E-19</v>
      </c>
      <c r="J71" s="6">
        <f>2/C71^3</f>
        <v>1.2619146889603706E-19</v>
      </c>
    </row>
    <row r="72" spans="3:10" ht="12.75">
      <c r="C72" s="6">
        <f>C71*C$5</f>
        <v>3162277.660168393</v>
      </c>
      <c r="D72" s="6">
        <f>C72+D$5</f>
        <v>3162278.660168393</v>
      </c>
      <c r="F72" s="6">
        <f>1/C72/C72</f>
        <v>9.999999999999913E-14</v>
      </c>
      <c r="G72" s="6">
        <f>1/D72/D72</f>
        <v>9.999993675447594E-14</v>
      </c>
      <c r="H72" s="6">
        <f>F72-G72</f>
        <v>6.324552319508665E-20</v>
      </c>
      <c r="J72" s="6">
        <f>2/C72^3</f>
        <v>6.324555320336677E-20</v>
      </c>
    </row>
    <row r="73" spans="3:10" ht="12.75">
      <c r="C73" s="6">
        <f>C72*C$5</f>
        <v>3981071.70553499</v>
      </c>
      <c r="D73" s="6">
        <f>C73+D$5</f>
        <v>3981072.70553499</v>
      </c>
      <c r="F73" s="6">
        <f>1/C73/C73</f>
        <v>6.309573444801877E-14</v>
      </c>
      <c r="G73" s="6">
        <f>1/D73/D73</f>
        <v>6.309570275016687E-14</v>
      </c>
      <c r="H73" s="6">
        <f>F73-G73</f>
        <v>3.169785190395967E-20</v>
      </c>
      <c r="J73" s="6">
        <f>2/C73^3</f>
        <v>3.1697863849221854E-20</v>
      </c>
    </row>
    <row r="74" spans="3:10" ht="12.75">
      <c r="C74" s="6">
        <f>C73*C$5</f>
        <v>5011872.336272745</v>
      </c>
      <c r="D74" s="6">
        <f>C74+D$5</f>
        <v>5011873.336272745</v>
      </c>
      <c r="F74" s="6">
        <f>1/C74/C74</f>
        <v>3.9810717055349365E-14</v>
      </c>
      <c r="G74" s="6">
        <f>1/D74/D74</f>
        <v>3.981070116878943E-14</v>
      </c>
      <c r="H74" s="6">
        <f>F74-G74</f>
        <v>1.5886559937236822E-20</v>
      </c>
      <c r="J74" s="6">
        <f>2/C74^3</f>
        <v>1.5886564694485415E-20</v>
      </c>
    </row>
    <row r="75" spans="3:10" ht="12.75">
      <c r="C75" s="6">
        <f>C74*C$5</f>
        <v>6309573.444801961</v>
      </c>
      <c r="D75" s="6">
        <f>C75+D$5</f>
        <v>6309574.444801961</v>
      </c>
      <c r="F75" s="6">
        <f>1/C75/C75</f>
        <v>2.5118864315095577E-14</v>
      </c>
      <c r="G75" s="6">
        <f>1/D75/D75</f>
        <v>2.5118856352954057E-14</v>
      </c>
      <c r="H75" s="6">
        <f>F75-G75</f>
        <v>7.962141519266275E-21</v>
      </c>
      <c r="J75" s="6">
        <f>2/C75^3</f>
        <v>7.962143411069838E-21</v>
      </c>
    </row>
    <row r="76" spans="3:10" ht="12.75">
      <c r="C76" s="6">
        <f>C75*C$5</f>
        <v>7943282.347242852</v>
      </c>
      <c r="D76" s="6">
        <f>C76+D$5</f>
        <v>7943283.347242852</v>
      </c>
      <c r="F76" s="6">
        <f>1/C76/C76</f>
        <v>1.584893192461099E-14</v>
      </c>
      <c r="G76" s="6">
        <f>1/D76/D76</f>
        <v>1.5848927934087113E-14</v>
      </c>
      <c r="H76" s="6">
        <f>F76-G76</f>
        <v>3.990523877075627E-21</v>
      </c>
      <c r="J76" s="6">
        <f>2/C76^3</f>
        <v>3.990524629937704E-21</v>
      </c>
    </row>
    <row r="77" spans="3:10" ht="12.75">
      <c r="C77" s="6">
        <f>C76*C$5</f>
        <v>10000000.000000047</v>
      </c>
      <c r="D77" s="6">
        <f>C77+D$5</f>
        <v>10000001.000000047</v>
      </c>
      <c r="F77" s="6">
        <f>1/C77/C77</f>
        <v>9.999999999999907E-15</v>
      </c>
      <c r="G77" s="6">
        <f>1/D77/D77</f>
        <v>9.999998000000207E-15</v>
      </c>
      <c r="H77" s="6">
        <f>F77-G77</f>
        <v>1.9999996998727735E-21</v>
      </c>
      <c r="J77" s="6">
        <f>2/C77^3</f>
        <v>1.999999999999972E-21</v>
      </c>
    </row>
    <row r="78" spans="3:10" ht="12.75">
      <c r="C78" s="6">
        <f>C77*C$5</f>
        <v>12589254.117941732</v>
      </c>
      <c r="D78" s="6">
        <f>C78+D$5</f>
        <v>12589255.117941732</v>
      </c>
      <c r="F78" s="6">
        <f>1/C78/C78</f>
        <v>6.309573444801873E-15</v>
      </c>
      <c r="G78" s="6">
        <f>1/D78/D78</f>
        <v>6.3095724424275254E-15</v>
      </c>
      <c r="H78" s="6">
        <f>F78-G78</f>
        <v>1.0023743472935119E-21</v>
      </c>
      <c r="J78" s="6">
        <f>2/C78^3</f>
        <v>1.0023744672545304E-21</v>
      </c>
    </row>
    <row r="79" spans="3:10" ht="12.75">
      <c r="C79" s="6">
        <f>C78*C$5</f>
        <v>15848931.92461121</v>
      </c>
      <c r="D79" s="6">
        <f>C79+D$5</f>
        <v>15848932.92461121</v>
      </c>
      <c r="F79" s="6">
        <f>1/C79/C79</f>
        <v>3.981071705534934E-15</v>
      </c>
      <c r="G79" s="6">
        <f>1/D79/D79</f>
        <v>3.9810712031576954E-15</v>
      </c>
      <c r="H79" s="6">
        <f>F79-G79</f>
        <v>5.023772385587501E-22</v>
      </c>
      <c r="J79" s="6">
        <f>2/C79^3</f>
        <v>5.023772863019088E-22</v>
      </c>
    </row>
    <row r="80" spans="3:10" ht="12.75">
      <c r="C80" s="6">
        <f>C79*C$5</f>
        <v>19952623.149688892</v>
      </c>
      <c r="D80" s="6">
        <f>C80+D$5</f>
        <v>19952624.149688892</v>
      </c>
      <c r="F80" s="6">
        <f>1/C80/C80</f>
        <v>2.5118864315095557E-15</v>
      </c>
      <c r="G80" s="6">
        <f>1/D80/D80</f>
        <v>2.5118861797244925E-15</v>
      </c>
      <c r="H80" s="6">
        <f>F80-G80</f>
        <v>2.5178506320474683E-22</v>
      </c>
      <c r="J80" s="6">
        <f>2/C80^3</f>
        <v>2.517850823588298E-22</v>
      </c>
    </row>
    <row r="81" spans="3:10" ht="12.75">
      <c r="C81" s="6">
        <f>C80*C$5</f>
        <v>25118864.315095924</v>
      </c>
      <c r="D81" s="6">
        <f>C81+D$5</f>
        <v>25118865.315095924</v>
      </c>
      <c r="F81" s="6">
        <f>1/C81/C81</f>
        <v>1.584893192461098E-15</v>
      </c>
      <c r="G81" s="6">
        <f>1/D81/D81</f>
        <v>1.5848930662696368E-15</v>
      </c>
      <c r="H81" s="6">
        <f>F81-G81</f>
        <v>1.2619146117329128E-22</v>
      </c>
      <c r="J81" s="6">
        <f>2/C81^3</f>
        <v>1.261914688960368E-22</v>
      </c>
    </row>
    <row r="82" spans="3:10" ht="12.75">
      <c r="C82" s="6">
        <f>C81*C$5</f>
        <v>31622776.60168395</v>
      </c>
      <c r="D82" s="6">
        <f>C82+D$5</f>
        <v>31622777.60168395</v>
      </c>
      <c r="F82" s="6">
        <f>1/C82/C82</f>
        <v>9.999999999999902E-16</v>
      </c>
      <c r="G82" s="6">
        <f>1/D82/D82</f>
        <v>9.9999993675444E-16</v>
      </c>
      <c r="H82" s="6">
        <f>F82-G82</f>
        <v>6.324555026090431E-23</v>
      </c>
      <c r="J82" s="6">
        <f>2/C82^3</f>
        <v>6.324555320336666E-23</v>
      </c>
    </row>
    <row r="83" spans="3:10" ht="12.75">
      <c r="C83" s="6">
        <f>C82*C$5</f>
        <v>39810717.05534992</v>
      </c>
      <c r="D83" s="6">
        <f>C83+D$5</f>
        <v>39810718.05534992</v>
      </c>
      <c r="F83" s="6">
        <f>1/C83/C83</f>
        <v>6.309573444801869E-16</v>
      </c>
      <c r="G83" s="6">
        <f>1/D83/D83</f>
        <v>6.309573127823243E-16</v>
      </c>
      <c r="H83" s="6">
        <f>F83-G83</f>
        <v>3.169786255989278E-23</v>
      </c>
      <c r="J83" s="6">
        <f>2/C83^3</f>
        <v>3.1697863849221796E-23</v>
      </c>
    </row>
    <row r="84" spans="3:10" ht="12.75">
      <c r="C84" s="6">
        <f>C83*C$5</f>
        <v>50118723.36272748</v>
      </c>
      <c r="D84" s="6">
        <f>C84+D$5</f>
        <v>50118724.36272748</v>
      </c>
      <c r="F84" s="6">
        <f>1/C84/C84</f>
        <v>3.981071705534933E-16</v>
      </c>
      <c r="G84" s="6">
        <f>1/D84/D84</f>
        <v>3.9810715466692907E-16</v>
      </c>
      <c r="H84" s="6">
        <f>F84-G84</f>
        <v>1.5886564234556603E-23</v>
      </c>
      <c r="J84" s="6">
        <f>2/C84^3</f>
        <v>1.5886564694485393E-23</v>
      </c>
    </row>
    <row r="85" spans="3:10" ht="12.75">
      <c r="C85" s="6">
        <f>C84*C$5</f>
        <v>63095734.448019646</v>
      </c>
      <c r="D85" s="6">
        <f>C85+D$5</f>
        <v>63095735.448019646</v>
      </c>
      <c r="F85" s="6">
        <f>1/C85/C85</f>
        <v>2.5118864315095544E-16</v>
      </c>
      <c r="G85" s="6">
        <f>1/D85/D85</f>
        <v>2.5118863518881223E-16</v>
      </c>
      <c r="H85" s="6">
        <f>F85-G85</f>
        <v>7.96214321452836E-24</v>
      </c>
      <c r="J85" s="6">
        <f>2/C85^3</f>
        <v>7.962143411069824E-24</v>
      </c>
    </row>
    <row r="86" spans="3:10" ht="12.75">
      <c r="C86" s="6">
        <f>C85*C$5</f>
        <v>79432823.47242856</v>
      </c>
      <c r="D86" s="6">
        <f>C86+D$5</f>
        <v>79432824.47242856</v>
      </c>
      <c r="F86" s="6">
        <f>1/C86/C86</f>
        <v>1.584893192461097E-16</v>
      </c>
      <c r="G86" s="6">
        <f>1/D86/D86</f>
        <v>1.5848931525558518E-16</v>
      </c>
      <c r="H86" s="6">
        <f>F86-G86</f>
        <v>3.9905245274914436E-24</v>
      </c>
      <c r="J86" s="6">
        <f>2/C86^3</f>
        <v>3.9905246299376975E-24</v>
      </c>
    </row>
    <row r="87" spans="3:10" ht="12.75">
      <c r="C87" s="6">
        <f>C86*C$5</f>
        <v>100000000.00000052</v>
      </c>
      <c r="D87" s="6">
        <f>C87+D$5</f>
        <v>100000001.00000052</v>
      </c>
      <c r="F87" s="6">
        <f>1/C87/C87</f>
        <v>9.999999999999895E-17</v>
      </c>
      <c r="G87" s="6">
        <f>1/D87/D87</f>
        <v>9.999999799999899E-17</v>
      </c>
      <c r="H87" s="6">
        <f>F87-G87</f>
        <v>1.999999965127253E-24</v>
      </c>
      <c r="J87" s="6">
        <f>2/C87^3</f>
        <v>1.9999999999999686E-24</v>
      </c>
    </row>
    <row r="88" spans="3:10" ht="12.75">
      <c r="C88" s="6">
        <f>C87*C$5</f>
        <v>125892541.17941739</v>
      </c>
      <c r="D88" s="6">
        <f>C88+D$5</f>
        <v>125892542.17941739</v>
      </c>
      <c r="F88" s="6">
        <f>1/C88/C88</f>
        <v>6.309573444801865E-17</v>
      </c>
      <c r="G88" s="6">
        <f>1/D88/D88</f>
        <v>6.30957334456442E-17</v>
      </c>
      <c r="H88" s="6">
        <f>F88-G88</f>
        <v>1.0023744538883417E-24</v>
      </c>
      <c r="J88" s="6">
        <f>2/C88^3</f>
        <v>1.0023744672545287E-24</v>
      </c>
    </row>
    <row r="89" spans="3:10" ht="12.75">
      <c r="C89" s="6">
        <f>C88*C$5</f>
        <v>158489319.2461122</v>
      </c>
      <c r="D89" s="6">
        <f>C89+D$5</f>
        <v>158489320.2461122</v>
      </c>
      <c r="F89" s="6">
        <f>1/C89/C89</f>
        <v>3.98107170553493E-17</v>
      </c>
      <c r="G89" s="6">
        <f>1/D89/D89</f>
        <v>3.9810716552972015E-17</v>
      </c>
      <c r="H89" s="6">
        <f>F89-G89</f>
        <v>5.02377285249455E-25</v>
      </c>
      <c r="J89" s="6">
        <f>2/C89^3</f>
        <v>5.023772863019079E-25</v>
      </c>
    </row>
    <row r="90" spans="3:10" ht="12.75">
      <c r="C90" s="6">
        <f>C89*C$5</f>
        <v>199526231.49688905</v>
      </c>
      <c r="D90" s="6">
        <f>C90+D$5</f>
        <v>199526232.49688905</v>
      </c>
      <c r="F90" s="6">
        <f>1/C90/C90</f>
        <v>2.5118864315095527E-17</v>
      </c>
      <c r="G90" s="6">
        <f>1/D90/D90</f>
        <v>2.5118864063310444E-17</v>
      </c>
      <c r="H90" s="6">
        <f>F90-G90</f>
        <v>2.517850830988328E-25</v>
      </c>
      <c r="J90" s="6">
        <f>2/C90^3</f>
        <v>2.517850823588293E-25</v>
      </c>
    </row>
    <row r="91" spans="3:10" ht="12.75">
      <c r="C91" s="6">
        <f>C90*C$5</f>
        <v>251188643.1509594</v>
      </c>
      <c r="D91" s="6">
        <f>C91+D$5</f>
        <v>251188644.1509594</v>
      </c>
      <c r="F91" s="6">
        <f>1/C91/C91</f>
        <v>1.584893192461096E-17</v>
      </c>
      <c r="G91" s="6">
        <f>1/D91/D91</f>
        <v>1.5848931798419493E-17</v>
      </c>
      <c r="H91" s="6">
        <f>F91-G91</f>
        <v>1.2619146590645671E-25</v>
      </c>
      <c r="J91" s="6">
        <f>2/C91^3</f>
        <v>1.2619146889603656E-25</v>
      </c>
    </row>
    <row r="92" spans="3:10" ht="12.75">
      <c r="C92" s="6">
        <f>C91*C$5</f>
        <v>316227766.0168397</v>
      </c>
      <c r="D92" s="6">
        <f>C92+D$5</f>
        <v>316227767.0168397</v>
      </c>
      <c r="F92" s="6">
        <f>1/C92/C92</f>
        <v>9.99999999999989E-18</v>
      </c>
      <c r="G92" s="6">
        <f>1/D92/D92</f>
        <v>9.999999936754336E-18</v>
      </c>
      <c r="H92" s="6">
        <f>F92-G92</f>
        <v>6.324555335471817E-26</v>
      </c>
      <c r="J92" s="6">
        <f>2/C92^3</f>
        <v>6.324555320336654E-26</v>
      </c>
    </row>
    <row r="93" spans="3:10" ht="12.75">
      <c r="C93" s="6">
        <f>C92*C$5</f>
        <v>398107170.55349946</v>
      </c>
      <c r="D93" s="6">
        <f>C93+D$5</f>
        <v>398107171.55349946</v>
      </c>
      <c r="F93" s="6">
        <f>1/C93/C93</f>
        <v>6.309573444801863E-18</v>
      </c>
      <c r="G93" s="6">
        <f>1/D93/D93</f>
        <v>6.309573413103998E-18</v>
      </c>
      <c r="H93" s="6">
        <f>F93-G93</f>
        <v>3.1697864834030856E-26</v>
      </c>
      <c r="J93" s="6">
        <f>2/C93^3</f>
        <v>3.1697863849221744E-26</v>
      </c>
    </row>
    <row r="94" spans="3:10" ht="12.75">
      <c r="C94" s="6">
        <f>C93*C$5</f>
        <v>501187233.6272751</v>
      </c>
      <c r="D94" s="6">
        <f>C94+D$5</f>
        <v>501187234.6272751</v>
      </c>
      <c r="F94" s="6">
        <f>1/C94/C94</f>
        <v>3.9810717055349274E-18</v>
      </c>
      <c r="G94" s="6">
        <f>1/D94/D94</f>
        <v>3.981071689648363E-18</v>
      </c>
      <c r="H94" s="6">
        <f>F94-G94</f>
        <v>1.5886564702942766E-26</v>
      </c>
      <c r="J94" s="6">
        <f>2/C94^3</f>
        <v>1.588656469448536E-26</v>
      </c>
    </row>
    <row r="95" spans="3:10" ht="12.75">
      <c r="C95" s="6">
        <f>C94*C$5</f>
        <v>630957344.4801968</v>
      </c>
      <c r="D95" s="6">
        <f>C95+D$5</f>
        <v>630957345.4801968</v>
      </c>
      <c r="F95" s="6">
        <f>1/C95/C95</f>
        <v>2.5118864315095517E-18</v>
      </c>
      <c r="G95" s="6">
        <f>1/D95/D95</f>
        <v>2.511886423547408E-18</v>
      </c>
      <c r="H95" s="6">
        <f>F95-G95</f>
        <v>7.962143753788745E-27</v>
      </c>
      <c r="J95" s="6">
        <f>2/C95^3</f>
        <v>7.96214341106981E-27</v>
      </c>
    </row>
    <row r="96" spans="3:10" ht="12.75">
      <c r="C96" s="6">
        <f>C95*C$5</f>
        <v>794328234.7242861</v>
      </c>
      <c r="D96" s="6">
        <f>C96+D$5</f>
        <v>794328235.7242861</v>
      </c>
      <c r="F96" s="6">
        <f>1/C96/C96</f>
        <v>1.584893192461095E-18</v>
      </c>
      <c r="G96" s="6">
        <f>1/D96/D96</f>
        <v>1.5848931884705706E-18</v>
      </c>
      <c r="H96" s="6">
        <f>F96-G96</f>
        <v>3.9905245336544194E-27</v>
      </c>
      <c r="J96" s="6">
        <f>2/C96^3</f>
        <v>3.99052462993769E-27</v>
      </c>
    </row>
    <row r="97" spans="3:10" ht="12.75">
      <c r="C97" s="6">
        <f>C96*C$5</f>
        <v>1000000000.0000058</v>
      </c>
      <c r="D97" s="6">
        <f>C97+D$5</f>
        <v>1000000001.0000058</v>
      </c>
      <c r="F97" s="6">
        <f>1/C97/C97</f>
        <v>9.999999999999881E-19</v>
      </c>
      <c r="G97" s="6">
        <f>1/D97/D97</f>
        <v>9.999999979999883E-19</v>
      </c>
      <c r="H97" s="6">
        <f>F97-G97</f>
        <v>1.999999861897408E-27</v>
      </c>
      <c r="J97" s="6">
        <f>2/C97^3</f>
        <v>1.999999999999965E-27</v>
      </c>
    </row>
    <row r="98" spans="3:10" ht="12.75">
      <c r="C98" s="6">
        <f>C97*C$5</f>
        <v>1258925411.7941747</v>
      </c>
      <c r="D98" s="6">
        <f>C98+D$5</f>
        <v>1258925412.7941747</v>
      </c>
      <c r="F98" s="6">
        <f>1/C98/C98</f>
        <v>6.309573444801857E-19</v>
      </c>
      <c r="G98" s="6">
        <f>1/D98/D98</f>
        <v>6.309573434778113E-19</v>
      </c>
      <c r="H98" s="6">
        <f>F98-G98</f>
        <v>1.002374409977139E-27</v>
      </c>
      <c r="J98" s="6">
        <f>2/C98^3</f>
        <v>1.0023744672545268E-27</v>
      </c>
    </row>
    <row r="99" spans="3:10" ht="12.75">
      <c r="C99" s="6">
        <f>C98*C$5</f>
        <v>1584893192.461123</v>
      </c>
      <c r="D99" s="6">
        <f>C99+D$5</f>
        <v>1584893193.461123</v>
      </c>
      <c r="F99" s="6">
        <f>1/C99/C99</f>
        <v>3.981071705534925E-19</v>
      </c>
      <c r="G99" s="6">
        <f>1/D99/D99</f>
        <v>3.981071700511152E-19</v>
      </c>
      <c r="H99" s="6">
        <f>F99-G99</f>
        <v>5.023773333977036E-28</v>
      </c>
      <c r="J99" s="6">
        <f>2/C99^3</f>
        <v>5.023772863019071E-28</v>
      </c>
    </row>
    <row r="100" spans="3:10" ht="12.75">
      <c r="C100" s="6">
        <f>C99*C$5</f>
        <v>1995262314.9688916</v>
      </c>
      <c r="D100" s="6">
        <f>C100+D$5</f>
        <v>1995262315.9688916</v>
      </c>
      <c r="F100" s="6">
        <f>1/C100/C100</f>
        <v>2.51188643150955E-19</v>
      </c>
      <c r="G100" s="6">
        <f>1/D100/D100</f>
        <v>2.5118864289916995E-19</v>
      </c>
      <c r="H100" s="6">
        <f>F100-G100</f>
        <v>2.517850549802556E-28</v>
      </c>
      <c r="J100" s="6">
        <f>2/C100^3</f>
        <v>2.517850823588289E-28</v>
      </c>
    </row>
    <row r="101" spans="3:10" ht="12.75">
      <c r="C101" s="6">
        <f>C100*C$5</f>
        <v>2511886431.5095954</v>
      </c>
      <c r="D101" s="6">
        <f>C101+D$5</f>
        <v>2511886432.5095954</v>
      </c>
      <c r="F101" s="6">
        <f>1/C101/C101</f>
        <v>1.5848931924610943E-19</v>
      </c>
      <c r="G101" s="6">
        <f>1/D101/D101</f>
        <v>1.5848931911991795E-19</v>
      </c>
      <c r="H101" s="6">
        <f>F101-G101</f>
        <v>1.261914799657453E-28</v>
      </c>
      <c r="J101" s="6">
        <f>2/C101^3</f>
        <v>1.2619146889603635E-28</v>
      </c>
    </row>
    <row r="102" spans="3:10" ht="12.75">
      <c r="C102" s="6">
        <f>C101*C$5</f>
        <v>3162277660.168399</v>
      </c>
      <c r="D102" s="6">
        <f>C102+D$5</f>
        <v>3162277661.168399</v>
      </c>
      <c r="F102" s="6">
        <f>1/C102/C102</f>
        <v>9.999999999999877E-20</v>
      </c>
      <c r="G102" s="6">
        <f>1/D102/D102</f>
        <v>9.999999993675322E-20</v>
      </c>
      <c r="H102" s="6">
        <f>F102-G102</f>
        <v>6.324555325842168E-29</v>
      </c>
      <c r="J102" s="6">
        <f>2/C102^3</f>
        <v>6.324555320336642E-29</v>
      </c>
    </row>
    <row r="103" spans="3:10" ht="12.75">
      <c r="C103" s="6">
        <f>C102*C$5</f>
        <v>3981071705.5349975</v>
      </c>
      <c r="D103" s="6">
        <f>C103+D$5</f>
        <v>3981071706.5349975</v>
      </c>
      <c r="F103" s="6">
        <f>1/C103/C103</f>
        <v>6.309573444801854E-20</v>
      </c>
      <c r="G103" s="6">
        <f>1/D103/D103</f>
        <v>6.309573441632067E-20</v>
      </c>
      <c r="H103" s="6">
        <f>F103-G103</f>
        <v>3.169786984144871E-29</v>
      </c>
      <c r="J103" s="6">
        <f>2/C103^3</f>
        <v>3.169786384922167E-29</v>
      </c>
    </row>
    <row r="104" spans="3:10" ht="12.75">
      <c r="C104" s="6">
        <f>C103*C$5</f>
        <v>5011872336.272755</v>
      </c>
      <c r="D104" s="6">
        <f>C104+D$5</f>
        <v>5011872337.272755</v>
      </c>
      <c r="F104" s="6">
        <f>1/C104/C104</f>
        <v>3.9810717055349223E-20</v>
      </c>
      <c r="G104" s="6">
        <f>1/D104/D104</f>
        <v>3.9810717039462655E-20</v>
      </c>
      <c r="H104" s="6">
        <f>F104-G104</f>
        <v>1.5886568795543898E-29</v>
      </c>
      <c r="J104" s="6">
        <f>2/C104^3</f>
        <v>1.588656469448533E-29</v>
      </c>
    </row>
    <row r="105" spans="3:10" ht="12.75">
      <c r="C105" s="6">
        <f>C104*C$5</f>
        <v>6309573444.801973</v>
      </c>
      <c r="D105" s="6">
        <f>C105+D$5</f>
        <v>6309573445.801973</v>
      </c>
      <c r="F105" s="6">
        <f>1/C105/C105</f>
        <v>2.5118864315095474E-20</v>
      </c>
      <c r="G105" s="6">
        <f>1/D105/D105</f>
        <v>2.511886430713333E-20</v>
      </c>
      <c r="H105" s="6">
        <f>F105-G105</f>
        <v>7.962143464899253E-30</v>
      </c>
      <c r="J105" s="6">
        <f>2/C105^3</f>
        <v>7.962143411069791E-30</v>
      </c>
    </row>
    <row r="106" spans="3:10" ht="12.75">
      <c r="C106" s="6">
        <f>C105*C$5</f>
        <v>7943282347.2428665</v>
      </c>
      <c r="D106" s="6">
        <f>C106+D$5</f>
        <v>7943282348.2428665</v>
      </c>
      <c r="F106" s="6">
        <f>1/C106/C106</f>
        <v>1.5848931924610927E-20</v>
      </c>
      <c r="G106" s="6">
        <f>1/D106/D106</f>
        <v>1.5848931920620406E-20</v>
      </c>
      <c r="H106" s="6">
        <f>F106-G106</f>
        <v>3.9905208262392765E-30</v>
      </c>
      <c r="J106" s="6">
        <f>2/C106^3</f>
        <v>3.990524629937682E-30</v>
      </c>
    </row>
    <row r="107" spans="3:10" ht="12.75">
      <c r="C107" s="6">
        <f>C106*C$5</f>
        <v>10000000000.000065</v>
      </c>
      <c r="D107" s="6">
        <f>C107+D$5</f>
        <v>10000000001.000065</v>
      </c>
      <c r="F107" s="6">
        <f>1/C107/C107</f>
        <v>9.999999999999872E-21</v>
      </c>
      <c r="G107" s="6">
        <f>1/D107/D107</f>
        <v>9.99999999799987E-21</v>
      </c>
      <c r="H107" s="6">
        <f>F107-G107</f>
        <v>2.0000015109749228E-30</v>
      </c>
      <c r="J107" s="6">
        <f>2/C107^3</f>
        <v>1.9999999999999613E-30</v>
      </c>
    </row>
    <row r="108" spans="3:10" ht="12.75">
      <c r="C108" s="6">
        <f>C107*C$5</f>
        <v>12589254117.941755</v>
      </c>
      <c r="D108" s="6">
        <f>C108+D$5</f>
        <v>12589254118.941755</v>
      </c>
      <c r="F108" s="6">
        <f>1/C108/C108</f>
        <v>6.309573444801849E-21</v>
      </c>
      <c r="G108" s="6">
        <f>1/D108/D108</f>
        <v>6.309573443799475E-21</v>
      </c>
      <c r="H108" s="6">
        <f>F108-G108</f>
        <v>1.0023735613642572E-30</v>
      </c>
      <c r="J108" s="6">
        <f>2/C108^3</f>
        <v>1.0023744672545246E-30</v>
      </c>
    </row>
    <row r="109" spans="3:10" ht="12.75">
      <c r="C109" s="6">
        <f>C108*C$5</f>
        <v>15848931924.61124</v>
      </c>
      <c r="D109" s="6">
        <f>C109+D$5</f>
        <v>15848931925.61124</v>
      </c>
      <c r="F109" s="6">
        <f>1/C109/C109</f>
        <v>3.98107170553492E-21</v>
      </c>
      <c r="G109" s="6">
        <f>1/D109/D109</f>
        <v>3.981071705032542E-21</v>
      </c>
      <c r="H109" s="6">
        <f>F109-G109</f>
        <v>5.023773213606414E-31</v>
      </c>
      <c r="J109" s="6">
        <f>2/C109^3</f>
        <v>5.02377286301906E-31</v>
      </c>
    </row>
    <row r="110" spans="3:10" ht="12.75">
      <c r="C110" s="6">
        <f>C109*C$5</f>
        <v>19952623149.68893</v>
      </c>
      <c r="D110" s="6">
        <f>C110+D$5</f>
        <v>19952623150.68893</v>
      </c>
      <c r="F110" s="6">
        <f>1/C110/C110</f>
        <v>2.5118864315095462E-21</v>
      </c>
      <c r="G110" s="6">
        <f>1/D110/D110</f>
        <v>2.5118864312577614E-21</v>
      </c>
      <c r="H110" s="6">
        <f>F110-G110</f>
        <v>2.5178487141505777E-31</v>
      </c>
      <c r="J110" s="6">
        <f>2/C110^3</f>
        <v>2.5178508235882833E-31</v>
      </c>
    </row>
    <row r="111" spans="3:10" ht="12.75">
      <c r="C111" s="6">
        <f>C110*C$5</f>
        <v>25118864315.09597</v>
      </c>
      <c r="D111" s="6">
        <f>C111+D$5</f>
        <v>25118864316.09597</v>
      </c>
      <c r="F111" s="6">
        <f>1/C111/C111</f>
        <v>1.5848931924610922E-21</v>
      </c>
      <c r="G111" s="6">
        <f>1/D111/D111</f>
        <v>1.5848931923349007E-21</v>
      </c>
      <c r="H111" s="6">
        <f>F111-G111</f>
        <v>1.2619148147037808E-31</v>
      </c>
      <c r="J111" s="6">
        <f>2/C111^3</f>
        <v>1.261914688960361E-31</v>
      </c>
    </row>
    <row r="112" spans="3:10" ht="12.75">
      <c r="C112" s="6">
        <f>C111*C$5</f>
        <v>31622776601.68401</v>
      </c>
      <c r="D112" s="6">
        <f>C112+D$5</f>
        <v>31622776602.68401</v>
      </c>
      <c r="F112" s="6">
        <f>1/C112/C112</f>
        <v>9.999999999999862E-22</v>
      </c>
      <c r="G112" s="6">
        <f>1/D112/D112</f>
        <v>9.999999999367408E-22</v>
      </c>
      <c r="H112" s="6">
        <f>F112-G112</f>
        <v>6.32453576561617E-32</v>
      </c>
      <c r="J112" s="6">
        <f>2/C112^3</f>
        <v>6.324555320336629E-32</v>
      </c>
    </row>
    <row r="113" spans="3:10" ht="12.75">
      <c r="C113" s="6">
        <f>C112*C$5</f>
        <v>39810717055.35</v>
      </c>
      <c r="D113" s="6">
        <f>C113+D$5</f>
        <v>39810717056.35</v>
      </c>
      <c r="F113" s="6">
        <f>1/C113/C113</f>
        <v>6.309573444801846E-22</v>
      </c>
      <c r="G113" s="6">
        <f>1/D113/D113</f>
        <v>6.309573444484868E-22</v>
      </c>
      <c r="H113" s="6">
        <f>F113-G113</f>
        <v>3.169781642698541E-32</v>
      </c>
      <c r="J113" s="6">
        <f>2/C113^3</f>
        <v>3.169786384922162E-32</v>
      </c>
    </row>
    <row r="114" spans="3:10" ht="12.75">
      <c r="C114" s="6">
        <f>C113*C$5</f>
        <v>50118723362.72758</v>
      </c>
      <c r="D114" s="6">
        <f>C114+D$5</f>
        <v>50118723363.72758</v>
      </c>
      <c r="F114" s="6">
        <f>1/C114/C114</f>
        <v>3.981071705534917E-22</v>
      </c>
      <c r="G114" s="6">
        <f>1/D114/D114</f>
        <v>3.9810717053760517E-22</v>
      </c>
      <c r="H114" s="6">
        <f>F114-G114</f>
        <v>1.5886524032719018E-32</v>
      </c>
      <c r="J114" s="6">
        <f>2/C114^3</f>
        <v>1.58865646944853E-32</v>
      </c>
    </row>
    <row r="115" spans="3:10" ht="12.75">
      <c r="C115" s="6">
        <f>C114*C$5</f>
        <v>63095734448.01977</v>
      </c>
      <c r="D115" s="6">
        <f>C115+D$5</f>
        <v>63095734449.01977</v>
      </c>
      <c r="F115" s="6">
        <f>1/C115/C115</f>
        <v>2.511886431509545E-22</v>
      </c>
      <c r="G115" s="6">
        <f>1/D115/D115</f>
        <v>2.5118864314299236E-22</v>
      </c>
      <c r="H115" s="6">
        <f>F115-G115</f>
        <v>7.962140455633715E-33</v>
      </c>
      <c r="J115" s="6">
        <f>2/C115^3</f>
        <v>7.962143411069777E-33</v>
      </c>
    </row>
    <row r="116" spans="3:10" ht="12.75">
      <c r="C116" s="6">
        <f>C115*C$5</f>
        <v>79432823472.42871</v>
      </c>
      <c r="D116" s="6">
        <f>C116+D$5</f>
        <v>79432823473.42871</v>
      </c>
      <c r="F116" s="6">
        <f>1/C116/C116</f>
        <v>1.584893192461091E-22</v>
      </c>
      <c r="G116" s="6">
        <f>1/D116/D116</f>
        <v>1.5848931924211857E-22</v>
      </c>
      <c r="H116" s="6">
        <f>F116-G116</f>
        <v>3.990521202397469E-33</v>
      </c>
      <c r="J116" s="6">
        <f>2/C116^3</f>
        <v>3.990524629937675E-33</v>
      </c>
    </row>
    <row r="117" spans="3:10" ht="12.75">
      <c r="C117" s="6">
        <f>C116*C$5</f>
        <v>100000000000.00072</v>
      </c>
      <c r="D117" s="6">
        <f>C117+D$5</f>
        <v>100000000001.00072</v>
      </c>
      <c r="F117" s="6">
        <f>1/C117/C117</f>
        <v>9.999999999999857E-23</v>
      </c>
      <c r="G117" s="6">
        <f>1/D117/D117</f>
        <v>9.999999999799856E-23</v>
      </c>
      <c r="H117" s="6">
        <f>F117-G117</f>
        <v>2.0000095983760564E-33</v>
      </c>
      <c r="J117" s="6">
        <f>2/C117^3</f>
        <v>1.999999999999957E-33</v>
      </c>
    </row>
    <row r="118" spans="3:10" ht="12.75">
      <c r="C118" s="6">
        <f>C117*C$5</f>
        <v>125892541179.41763</v>
      </c>
      <c r="D118" s="6">
        <f>C118+D$5</f>
        <v>125892541180.41763</v>
      </c>
      <c r="F118" s="6">
        <f>1/C118/C118</f>
        <v>6.309573444801841E-23</v>
      </c>
      <c r="G118" s="6">
        <f>1/D118/D118</f>
        <v>6.309573444701604E-23</v>
      </c>
      <c r="H118" s="6">
        <f>F118-G118</f>
        <v>1.002367542833181E-33</v>
      </c>
      <c r="J118" s="6">
        <f>2/C118^3</f>
        <v>1.0023744672545227E-33</v>
      </c>
    </row>
    <row r="119" spans="3:10" ht="12.75">
      <c r="C119" s="6">
        <f>C118*C$5</f>
        <v>158489319246.11252</v>
      </c>
      <c r="D119" s="6">
        <f>C119+D$5</f>
        <v>158489319247.11252</v>
      </c>
      <c r="F119" s="6">
        <f>1/C119/C119</f>
        <v>3.981071705534914E-23</v>
      </c>
      <c r="G119" s="6">
        <f>1/D119/D119</f>
        <v>3.981071705484676E-23</v>
      </c>
      <c r="H119" s="6">
        <f>F119-G119</f>
        <v>5.023768981826751E-34</v>
      </c>
      <c r="J119" s="6">
        <f>2/C119^3</f>
        <v>5.0237728630190495E-34</v>
      </c>
    </row>
    <row r="120" spans="3:10" ht="12.75">
      <c r="C120" s="6">
        <f>C119*C$5</f>
        <v>199526231496.88943</v>
      </c>
      <c r="D120" s="6">
        <f>C120+D$5</f>
        <v>199526231497.88943</v>
      </c>
      <c r="F120" s="6">
        <f>1/C120/C120</f>
        <v>2.5118864315095428E-23</v>
      </c>
      <c r="G120" s="6">
        <f>1/D120/D120</f>
        <v>2.5118864314843646E-23</v>
      </c>
      <c r="H120" s="6">
        <f>F120-G120</f>
        <v>2.517820737385028E-34</v>
      </c>
      <c r="J120" s="6">
        <f>2/C120^3</f>
        <v>2.517850823588279E-34</v>
      </c>
    </row>
    <row r="121" spans="3:10" ht="12.75">
      <c r="C121" s="6">
        <f>C120*C$5</f>
        <v>251188643150.95987</v>
      </c>
      <c r="D121" s="6">
        <f>C121+D$5</f>
        <v>251188643151.95987</v>
      </c>
      <c r="F121" s="6">
        <f>1/C121/C121</f>
        <v>1.58489319246109E-23</v>
      </c>
      <c r="G121" s="6">
        <f>1/D121/D121</f>
        <v>1.584893192448471E-23</v>
      </c>
      <c r="H121" s="6">
        <f>F121-G121</f>
        <v>1.2619225729664962E-34</v>
      </c>
      <c r="J121" s="6">
        <f>2/C121^3</f>
        <v>1.2619146889603587E-34</v>
      </c>
    </row>
    <row r="122" spans="3:10" ht="12.75">
      <c r="C122" s="6">
        <f>C121*C$5</f>
        <v>316227766016.8403</v>
      </c>
      <c r="D122" s="6">
        <f>C122+D$5</f>
        <v>316227766017.8403</v>
      </c>
      <c r="F122" s="6">
        <f>1/C122/C122</f>
        <v>9.999999999999853E-24</v>
      </c>
      <c r="G122" s="6">
        <f>1/D122/D122</f>
        <v>9.999999999936607E-24</v>
      </c>
      <c r="H122" s="6">
        <f>F122-G122</f>
        <v>6.324600417805465E-35</v>
      </c>
      <c r="J122" s="6">
        <f>2/C122^3</f>
        <v>6.324555320336618E-35</v>
      </c>
    </row>
    <row r="123" spans="3:10" ht="12.75">
      <c r="C123" s="6">
        <f>C122*C$5</f>
        <v>398107170553.50024</v>
      </c>
      <c r="D123" s="6">
        <f>C123+D$5</f>
        <v>398107170554.50024</v>
      </c>
      <c r="F123" s="6">
        <f>1/C123/C123</f>
        <v>6.309573444801838E-24</v>
      </c>
      <c r="G123" s="6">
        <f>1/D123/D123</f>
        <v>6.3095734447701394E-24</v>
      </c>
      <c r="H123" s="6">
        <f>F123-G123</f>
        <v>3.169867453786151E-35</v>
      </c>
      <c r="J123" s="6">
        <f>2/C123^3</f>
        <v>3.169786384922155E-35</v>
      </c>
    </row>
    <row r="124" spans="3:10" ht="12.75">
      <c r="C124" s="6">
        <f>C123*C$5</f>
        <v>501187233627.27606</v>
      </c>
      <c r="D124" s="6">
        <f>C124+D$5</f>
        <v>501187233628.27606</v>
      </c>
      <c r="F124" s="6">
        <f>1/C124/C124</f>
        <v>3.981071705534913E-24</v>
      </c>
      <c r="G124" s="6">
        <f>1/D124/D124</f>
        <v>3.981071705519025E-24</v>
      </c>
      <c r="H124" s="6">
        <f>F124-G124</f>
        <v>1.588754083533248E-35</v>
      </c>
      <c r="J124" s="6">
        <f>2/C124^3</f>
        <v>1.588656469448527E-35</v>
      </c>
    </row>
    <row r="125" spans="3:10" ht="12.75">
      <c r="C125" s="6">
        <f>C124*C$5</f>
        <v>630957344480.198</v>
      </c>
      <c r="D125" s="6">
        <f>C125+D$5</f>
        <v>630957344481.198</v>
      </c>
      <c r="F125" s="6">
        <f>1/C125/C125</f>
        <v>2.511886431509542E-24</v>
      </c>
      <c r="G125" s="6">
        <f>1/D125/D125</f>
        <v>2.5118864315015803E-24</v>
      </c>
      <c r="H125" s="6">
        <f>F125-G125</f>
        <v>7.961770174913206E-36</v>
      </c>
      <c r="J125" s="6">
        <f>2/C125^3</f>
        <v>7.962143411069765E-36</v>
      </c>
    </row>
    <row r="126" spans="3:10" ht="12.75">
      <c r="C126" s="6">
        <f>C125*C$5</f>
        <v>794328234724.2875</v>
      </c>
      <c r="D126" s="6">
        <f>C126+D$5</f>
        <v>794328234725.2875</v>
      </c>
      <c r="F126" s="6">
        <f>1/C126/C126</f>
        <v>1.5848931924610897E-24</v>
      </c>
      <c r="G126" s="6">
        <f>1/D126/D126</f>
        <v>1.5848931924570992E-24</v>
      </c>
      <c r="H126" s="6">
        <f>F126-G126</f>
        <v>3.990435979057034E-36</v>
      </c>
      <c r="J126" s="6">
        <f>2/C126^3</f>
        <v>3.990524629937669E-36</v>
      </c>
    </row>
    <row r="127" spans="3:10" ht="12.75">
      <c r="C127" s="6">
        <f>C126*C$5</f>
        <v>1000000000000.0076</v>
      </c>
      <c r="D127" s="6">
        <f>C127+D$5</f>
        <v>1000000000001.0076</v>
      </c>
      <c r="F127" s="6">
        <f>1/C127/C127</f>
        <v>9.999999999999849E-25</v>
      </c>
      <c r="G127" s="6">
        <f>1/D127/D127</f>
        <v>9.999999999979849E-25</v>
      </c>
      <c r="H127" s="6">
        <f>F127-G127</f>
        <v>1.9999934353287326E-36</v>
      </c>
      <c r="J127" s="6">
        <f>2/C127^3</f>
        <v>1.9999999999999544E-36</v>
      </c>
    </row>
    <row r="128" spans="3:10" ht="12.75">
      <c r="C128" s="6">
        <f>C127*C$5</f>
        <v>1258925411794.1768</v>
      </c>
      <c r="D128" s="6">
        <f>C128+D$5</f>
        <v>1258925411795.1768</v>
      </c>
      <c r="F128" s="6">
        <f>1/C128/C128</f>
        <v>6.309573444801837E-25</v>
      </c>
      <c r="G128" s="6">
        <f>1/D128/D128</f>
        <v>6.309573444791813E-25</v>
      </c>
      <c r="H128" s="6">
        <f>F128-G128</f>
        <v>1.002384440564474E-36</v>
      </c>
      <c r="J128" s="6">
        <f>2/C128^3</f>
        <v>1.0023744672545217E-36</v>
      </c>
    </row>
    <row r="129" spans="3:10" ht="12.75">
      <c r="C129" s="6">
        <f>C128*C$5</f>
        <v>1584893192461.1255</v>
      </c>
      <c r="D129" s="6">
        <f>C129+D$5</f>
        <v>1584893192462.1255</v>
      </c>
      <c r="F129" s="6">
        <f>1/C129/C129</f>
        <v>3.9810717055349124E-25</v>
      </c>
      <c r="G129" s="6">
        <f>1/D129/D129</f>
        <v>3.9810717055298885E-25</v>
      </c>
      <c r="H129" s="6">
        <f>F129-G129</f>
        <v>5.023860817322909E-37</v>
      </c>
      <c r="J129" s="6">
        <f>2/C129^3</f>
        <v>5.023772863019046E-37</v>
      </c>
    </row>
    <row r="130" spans="3:10" ht="12.75">
      <c r="C130" s="6">
        <f>C129*C$5</f>
        <v>1995262314968.8948</v>
      </c>
      <c r="D130" s="6">
        <f>C130+D$5</f>
        <v>1995262314969.8948</v>
      </c>
      <c r="F130" s="6">
        <f>1/C130/C130</f>
        <v>2.5118864315095415E-25</v>
      </c>
      <c r="G130" s="6">
        <f>1/D130/D130</f>
        <v>2.5118864315070243E-25</v>
      </c>
      <c r="H130" s="6">
        <f>F130-G130</f>
        <v>2.517210949690539E-37</v>
      </c>
      <c r="J130" s="6">
        <f>2/C130^3</f>
        <v>2.517850823588277E-37</v>
      </c>
    </row>
    <row r="131" spans="3:10" ht="12.75">
      <c r="C131" s="6">
        <f>C130*C$5</f>
        <v>2511886431509.599</v>
      </c>
      <c r="D131" s="6">
        <f>C131+D$5</f>
        <v>2511886431510.599</v>
      </c>
      <c r="F131" s="6">
        <f>1/C131/C131</f>
        <v>1.5848931924610896E-25</v>
      </c>
      <c r="G131" s="6">
        <f>1/D131/D131</f>
        <v>1.5848931924598275E-25</v>
      </c>
      <c r="H131" s="6">
        <f>F131-G131</f>
        <v>1.2620493059511942E-37</v>
      </c>
      <c r="J131" s="6">
        <f>2/C131^3</f>
        <v>1.261914688960358E-37</v>
      </c>
    </row>
    <row r="132" spans="3:10" ht="12.75">
      <c r="C132" s="6">
        <f>C131*C$5</f>
        <v>3162277660168.4033</v>
      </c>
      <c r="D132" s="6">
        <f>C132+D$5</f>
        <v>3162277660169.4033</v>
      </c>
      <c r="F132" s="6">
        <f>1/C132/C132</f>
        <v>9.999999999999849E-26</v>
      </c>
      <c r="G132" s="6">
        <f>1/D132/D132</f>
        <v>9.999999999993524E-26</v>
      </c>
      <c r="H132" s="6">
        <f>F132-G132</f>
        <v>6.325169797881645E-38</v>
      </c>
      <c r="J132" s="6">
        <f>2/C132^3</f>
        <v>6.324555320336615E-38</v>
      </c>
    </row>
    <row r="133" spans="3:10" ht="12.75">
      <c r="C133" s="6">
        <f>C132*C$5</f>
        <v>3981071705535.003</v>
      </c>
      <c r="D133" s="6">
        <f>C133+D$5</f>
        <v>3981071705536.003</v>
      </c>
      <c r="F133" s="6">
        <f>1/C133/C133</f>
        <v>6.309573444801836E-26</v>
      </c>
      <c r="G133" s="6">
        <f>1/D133/D133</f>
        <v>6.309573444798665E-26</v>
      </c>
      <c r="H133" s="6">
        <f>F133-G133</f>
        <v>3.1706205048546466E-38</v>
      </c>
      <c r="J133" s="6">
        <f>2/C133^3</f>
        <v>3.169786384922154E-38</v>
      </c>
    </row>
    <row r="134" spans="3:10" ht="12.75">
      <c r="C134" s="6">
        <f>C133*C$5</f>
        <v>5011872336272.762</v>
      </c>
      <c r="D134" s="6">
        <f>C134+D$5</f>
        <v>5011872336273.762</v>
      </c>
      <c r="F134" s="6">
        <f>1/C134/C134</f>
        <v>3.9810717055349104E-26</v>
      </c>
      <c r="G134" s="6">
        <f>1/D134/D134</f>
        <v>3.981071705533322E-26</v>
      </c>
      <c r="H134" s="6">
        <f>F134-G134</f>
        <v>1.5881801116822605E-38</v>
      </c>
      <c r="J134" s="6">
        <f>2/C134^3</f>
        <v>1.588656469448526E-38</v>
      </c>
    </row>
    <row r="135" spans="3:10" ht="12.75">
      <c r="C135" s="6">
        <f>C134*C$5</f>
        <v>6309573444801.981</v>
      </c>
      <c r="D135" s="6">
        <f>C135+D$5</f>
        <v>6309573444802.981</v>
      </c>
      <c r="F135" s="6">
        <f>1/C135/C135</f>
        <v>2.5118864315095414E-26</v>
      </c>
      <c r="G135" s="6">
        <f>1/D135/D135</f>
        <v>2.511886431508745E-26</v>
      </c>
      <c r="H135" s="6">
        <f>F135-G135</f>
        <v>7.9638594324508E-39</v>
      </c>
      <c r="J135" s="6">
        <f>2/C135^3</f>
        <v>7.96214341106976E-39</v>
      </c>
    </row>
    <row r="136" spans="3:10" ht="12.75">
      <c r="C136" s="6">
        <f>C135*C$5</f>
        <v>7943282347242.877</v>
      </c>
      <c r="D136" s="6">
        <f>C136+D$5</f>
        <v>7943282347243.877</v>
      </c>
      <c r="F136" s="6">
        <f>1/C136/C136</f>
        <v>1.584893192461089E-26</v>
      </c>
      <c r="G136" s="6">
        <f>1/D136/D136</f>
        <v>1.5848931924606897E-26</v>
      </c>
      <c r="H136" s="6">
        <f>F136-G136</f>
        <v>3.9919742236176805E-39</v>
      </c>
      <c r="J136" s="6">
        <f>2/C136^3</f>
        <v>3.990524629937666E-39</v>
      </c>
    </row>
    <row r="137" spans="3:10" ht="12.75">
      <c r="C137" s="6">
        <f>C136*C$5</f>
        <v>10000000000000.078</v>
      </c>
      <c r="D137" s="6">
        <f>C137+D$5</f>
        <v>10000000000001.078</v>
      </c>
      <c r="F137" s="6">
        <f>1/C137/C137</f>
        <v>9.999999999999844E-27</v>
      </c>
      <c r="G137" s="6">
        <f>1/D137/D137</f>
        <v>9.999999999997844E-27</v>
      </c>
      <c r="H137" s="6">
        <f>F137-G137</f>
        <v>2.000291900691246E-39</v>
      </c>
      <c r="J137" s="6">
        <f>2/C137^3</f>
        <v>1.9999999999999532E-39</v>
      </c>
    </row>
    <row r="138" spans="3:10" ht="12.75">
      <c r="C138" s="6">
        <f>C137*C$5</f>
        <v>12589254117941.771</v>
      </c>
      <c r="D138" s="6">
        <f>C138+D$5</f>
        <v>12589254117942.771</v>
      </c>
      <c r="F138" s="6">
        <f>1/C138/C138</f>
        <v>6.309573444801833E-27</v>
      </c>
      <c r="G138" s="6">
        <f>1/D138/D138</f>
        <v>6.309573444800831E-27</v>
      </c>
      <c r="H138" s="6">
        <f>F138-G138</f>
        <v>1.002298344786826E-39</v>
      </c>
      <c r="J138" s="6">
        <f>2/C138^3</f>
        <v>1.0023744672545208E-39</v>
      </c>
    </row>
    <row r="139" spans="3:10" ht="12.75">
      <c r="C139" s="6">
        <f>C138*C$5</f>
        <v>15848931924611.262</v>
      </c>
      <c r="D139" s="6">
        <f>C139+D$5</f>
        <v>15848931924612.262</v>
      </c>
      <c r="F139" s="6">
        <f>1/C139/C139</f>
        <v>3.981071705534909E-27</v>
      </c>
      <c r="G139" s="6">
        <f>1/D139/D139</f>
        <v>3.981071705534406E-27</v>
      </c>
      <c r="H139" s="6">
        <f>F139-G139</f>
        <v>5.0294283442774874E-40</v>
      </c>
      <c r="J139" s="6">
        <f>2/C139^3</f>
        <v>5.023772863019039E-40</v>
      </c>
    </row>
    <row r="140" spans="3:10" ht="12.75">
      <c r="C140" s="6">
        <f>C139*C$5</f>
        <v>19952623149688.957</v>
      </c>
      <c r="D140" s="6">
        <f>C140+D$5</f>
        <v>19952623149689.957</v>
      </c>
      <c r="F140" s="6">
        <f>1/C140/C140</f>
        <v>2.5118864315095395E-27</v>
      </c>
      <c r="G140" s="6">
        <f>1/D140/D140</f>
        <v>2.5118864315092877E-27</v>
      </c>
      <c r="H140" s="6">
        <f>F140-G140</f>
        <v>2.5183014962074153E-40</v>
      </c>
      <c r="J140" s="6">
        <f>2/C140^3</f>
        <v>2.5178508235882736E-40</v>
      </c>
    </row>
    <row r="141" spans="3:10" ht="12.75">
      <c r="C141" s="6">
        <f>C140*C$5</f>
        <v>25118864315096.004</v>
      </c>
      <c r="D141" s="6">
        <f>C141+D$5</f>
        <v>25118864315097.004</v>
      </c>
      <c r="F141" s="6">
        <f>1/C141/C141</f>
        <v>1.5848931924610879E-27</v>
      </c>
      <c r="G141" s="6">
        <f>1/D141/D141</f>
        <v>1.5848931924609618E-27</v>
      </c>
      <c r="H141" s="6">
        <f>F141-G141</f>
        <v>1.2609444101380434E-40</v>
      </c>
      <c r="J141" s="6">
        <f>2/C141^3</f>
        <v>1.261914688960356E-40</v>
      </c>
    </row>
    <row r="142" spans="3:10" ht="12.75">
      <c r="C142" s="6">
        <f>C141*C$5</f>
        <v>31622776601684.05</v>
      </c>
      <c r="D142" s="6">
        <f>C142+D$5</f>
        <v>31622776601685.05</v>
      </c>
      <c r="F142" s="6">
        <f>1/C142/C142</f>
        <v>9.999999999999837E-28</v>
      </c>
      <c r="G142" s="6">
        <f>1/D142/D142</f>
        <v>9.999999999999204E-28</v>
      </c>
      <c r="H142" s="6">
        <f>F142-G142</f>
        <v>6.331626981205253E-41</v>
      </c>
      <c r="J142" s="6">
        <f>2/C142^3</f>
        <v>6.324555320336605E-41</v>
      </c>
    </row>
    <row r="143" spans="3:10" ht="12.75">
      <c r="C143" s="6">
        <f>C142*C$5</f>
        <v>39810717055350.055</v>
      </c>
      <c r="D143" s="6">
        <f>C143+D$5</f>
        <v>39810717055351.055</v>
      </c>
      <c r="F143" s="6">
        <f>1/C143/C143</f>
        <v>6.309573444801828E-28</v>
      </c>
      <c r="G143" s="6">
        <f>1/D143/D143</f>
        <v>6.309573444801511E-28</v>
      </c>
      <c r="H143" s="6">
        <f>F143-G143</f>
        <v>3.1658134906026267E-41</v>
      </c>
      <c r="J143" s="6">
        <f>2/C143^3</f>
        <v>3.1697863849221484E-41</v>
      </c>
    </row>
    <row r="144" spans="3:10" ht="12.75">
      <c r="C144" s="6">
        <f>C143*C$5</f>
        <v>50118723362727.65</v>
      </c>
      <c r="D144" s="6">
        <f>C144+D$5</f>
        <v>50118723362728.65</v>
      </c>
      <c r="F144" s="6">
        <f>1/C144/C144</f>
        <v>3.981071705534906E-28</v>
      </c>
      <c r="G144" s="6">
        <f>1/D144/D144</f>
        <v>3.981071705534747E-28</v>
      </c>
      <c r="H144" s="6">
        <f>F144-G144</f>
        <v>1.5873909003871528E-41</v>
      </c>
      <c r="J144" s="6">
        <f>2/C144^3</f>
        <v>1.588656469448523E-41</v>
      </c>
    </row>
    <row r="145" spans="3:10" ht="12.75">
      <c r="C145" s="6">
        <f>C144*C$5</f>
        <v>63095734448019.86</v>
      </c>
      <c r="D145" s="6">
        <f>C145+D$5</f>
        <v>63095734448020.86</v>
      </c>
      <c r="F145" s="6">
        <f>1/C145/C145</f>
        <v>2.5118864315095375E-28</v>
      </c>
      <c r="G145" s="6">
        <f>1/D145/D145</f>
        <v>2.511886431509458E-28</v>
      </c>
      <c r="H145" s="6">
        <f>F145-G145</f>
        <v>7.936954501935764E-42</v>
      </c>
      <c r="J145" s="6">
        <f>2/C145^3</f>
        <v>7.962143411069743E-42</v>
      </c>
    </row>
    <row r="146" spans="3:10" ht="12.75">
      <c r="C146" s="6">
        <f>C145*C$5</f>
        <v>79432823472428.83</v>
      </c>
      <c r="D146" s="6">
        <f>C146+D$5</f>
        <v>79432823472429.83</v>
      </c>
      <c r="F146" s="6">
        <f>1/C146/C146</f>
        <v>1.5848931924610865E-28</v>
      </c>
      <c r="G146" s="6">
        <f>1/D146/D146</f>
        <v>1.5848931924610466E-28</v>
      </c>
      <c r="H146" s="6">
        <f>F146-G146</f>
        <v>3.990898026397079E-42</v>
      </c>
      <c r="J146" s="6">
        <f>2/C146^3</f>
        <v>3.990524629937657E-42</v>
      </c>
    </row>
    <row r="147" spans="3:10" ht="12.75">
      <c r="C147" s="6">
        <f>C146*C$5</f>
        <v>100000000000000.86</v>
      </c>
      <c r="D147" s="6">
        <f>C147+D$5</f>
        <v>100000000000001.86</v>
      </c>
      <c r="F147" s="6">
        <f>1/C147/C147</f>
        <v>9.999999999999829E-29</v>
      </c>
      <c r="G147" s="6">
        <f>1/D147/D147</f>
        <v>9.999999999999628E-29</v>
      </c>
      <c r="H147" s="6">
        <f>F147-G147</f>
        <v>2.0178697886277366E-42</v>
      </c>
      <c r="J147" s="6">
        <f>2/C147^3</f>
        <v>1.9999999999999485E-42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B8"/>
  <sheetViews>
    <sheetView tabSelected="1" zoomScaleSheetLayoutView="1" workbookViewId="0" topLeftCell="A1">
      <selection activeCell="B8" sqref="B8"/>
    </sheetView>
  </sheetViews>
  <sheetFormatPr defaultColWidth="9.00390625" defaultRowHeight="12.75"/>
  <cols>
    <col min="1" max="1" width="27.125" style="6" customWidth="1"/>
    <col min="2" max="256" width="9.125" style="6" customWidth="1"/>
  </cols>
  <sheetData>
    <row r="7" spans="1:2" ht="13.5">
      <c r="A7" s="6" t="s">
        <v>78</v>
      </c>
      <c r="B7" s="6" t="str">
        <f>"img48/"&amp;A7&amp;".png"</f>
        <v>img48/tide-stress-solar.png</v>
      </c>
    </row>
    <row r="8" spans="1:2" ht="13.5">
      <c r="A8" s="6" t="s">
        <v>79</v>
      </c>
      <c r="B8" s="6" t="str">
        <f>"img48/"&amp;A8&amp;".png"</f>
        <v>img48/tide-stress-lunar.png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2014-12-10T18:41:31Z</dcterms:created>
  <dcterms:modified xsi:type="dcterms:W3CDTF">2022-08-13T16:10:26Z</dcterms:modified>
  <cp:category/>
  <cp:version/>
  <cp:contentType/>
  <cp:contentStatus/>
</cp:coreProperties>
</file>